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819" activeTab="9"/>
  </bookViews>
  <sheets>
    <sheet name="1д" sheetId="1" r:id="rId1"/>
    <sheet name="2д" sheetId="2" r:id="rId2"/>
    <sheet name="3д" sheetId="3" r:id="rId3"/>
    <sheet name="4д" sheetId="4" r:id="rId4"/>
    <sheet name="5д" sheetId="5" r:id="rId5"/>
    <sheet name="6д" sheetId="6" r:id="rId6"/>
    <sheet name="7д" sheetId="7" r:id="rId7"/>
    <sheet name="8д" sheetId="8" r:id="rId8"/>
    <sheet name="9д" sheetId="9" r:id="rId9"/>
    <sheet name="10д" sheetId="10" r:id="rId10"/>
    <sheet name="среднняя" sheetId="11" r:id="rId11"/>
  </sheets>
  <definedNames/>
  <calcPr fullCalcOnLoad="1"/>
</workbook>
</file>

<file path=xl/sharedStrings.xml><?xml version="1.0" encoding="utf-8"?>
<sst xmlns="http://schemas.openxmlformats.org/spreadsheetml/2006/main" count="645" uniqueCount="166">
  <si>
    <t>Наименование блюд</t>
  </si>
  <si>
    <t>до 3 лет</t>
  </si>
  <si>
    <t>от 3 до 7 лет</t>
  </si>
  <si>
    <t>Б</t>
  </si>
  <si>
    <t>Ж</t>
  </si>
  <si>
    <t>У</t>
  </si>
  <si>
    <t>Ккал</t>
  </si>
  <si>
    <t>Завтрак:</t>
  </si>
  <si>
    <t>Обед:</t>
  </si>
  <si>
    <t>Хлеб ржаной</t>
  </si>
  <si>
    <t xml:space="preserve">Витамины </t>
  </si>
  <si>
    <t>B1</t>
  </si>
  <si>
    <t>B2</t>
  </si>
  <si>
    <t>C</t>
  </si>
  <si>
    <t>Ca</t>
  </si>
  <si>
    <t>Fe</t>
  </si>
  <si>
    <t>Мин.вещ</t>
  </si>
  <si>
    <t>Второй завтрак:</t>
  </si>
  <si>
    <t xml:space="preserve">Сок фруктовый </t>
  </si>
  <si>
    <t>1 ДЕНЬ</t>
  </si>
  <si>
    <t>ГП</t>
  </si>
  <si>
    <t>Уплотненный полдник:</t>
  </si>
  <si>
    <t xml:space="preserve">Какао с молоком </t>
  </si>
  <si>
    <t xml:space="preserve">Жаркое "По-Домашнему" </t>
  </si>
  <si>
    <t>Фрукты свежие</t>
  </si>
  <si>
    <t>Хлеб пшеничный</t>
  </si>
  <si>
    <t>№ тех.карты</t>
  </si>
  <si>
    <t xml:space="preserve">Борщ со свежей капустой и сметаной </t>
  </si>
  <si>
    <t>Выход до 3 лет</t>
  </si>
  <si>
    <t>Выход от 3 до 7 лет</t>
  </si>
  <si>
    <t xml:space="preserve">2 ДЕНЬ </t>
  </si>
  <si>
    <t xml:space="preserve"> № тех.к.</t>
  </si>
  <si>
    <t xml:space="preserve">Кофейный напиток </t>
  </si>
  <si>
    <t xml:space="preserve">Кондитерское изделие </t>
  </si>
  <si>
    <t>200/30</t>
  </si>
  <si>
    <t>Компот из яблок с лимоном</t>
  </si>
  <si>
    <t xml:space="preserve">Кисель из концентрата </t>
  </si>
  <si>
    <t>3 ДЕНЬ</t>
  </si>
  <si>
    <t>№ тех.к</t>
  </si>
  <si>
    <t>Омлет натуральный</t>
  </si>
  <si>
    <t>80/30</t>
  </si>
  <si>
    <t>70/30</t>
  </si>
  <si>
    <t xml:space="preserve">Чай с сахаром </t>
  </si>
  <si>
    <t>4 ДЕНЬ</t>
  </si>
  <si>
    <t>Компот из сухофруктов</t>
  </si>
  <si>
    <t>5 ДЕНЬ</t>
  </si>
  <si>
    <t>Каша манная молочная жидкая</t>
  </si>
  <si>
    <t>Капуста тушеная</t>
  </si>
  <si>
    <t>6 ДЕНЬ</t>
  </si>
  <si>
    <t>Выход от 3 до7 лет</t>
  </si>
  <si>
    <t>Каша рисовая молочная жидкая</t>
  </si>
  <si>
    <t>Суп с рыбными консервами</t>
  </si>
  <si>
    <t xml:space="preserve">Овощи тушеные </t>
  </si>
  <si>
    <t>Блинчики со сгущеным молоком</t>
  </si>
  <si>
    <t>100/30</t>
  </si>
  <si>
    <t>150/30</t>
  </si>
  <si>
    <t>180/4</t>
  </si>
  <si>
    <t>200/5</t>
  </si>
  <si>
    <t xml:space="preserve">7 ДЕНЬ </t>
  </si>
  <si>
    <t xml:space="preserve">8 ДЕНЬ </t>
  </si>
  <si>
    <t>Каша "Янтарная"с яблоком</t>
  </si>
  <si>
    <t>Капуста тушеная с мясом</t>
  </si>
  <si>
    <t>9 ДЕНЬ</t>
  </si>
  <si>
    <t xml:space="preserve">Суп овощной с курицей </t>
  </si>
  <si>
    <t>150/20</t>
  </si>
  <si>
    <t>10 ДЕНЬ</t>
  </si>
  <si>
    <t>Каша пшеничная молочная жидкая</t>
  </si>
  <si>
    <t>Голубцы Ленивые</t>
  </si>
  <si>
    <t>Гуляш из говядины</t>
  </si>
  <si>
    <t>Запеканка картофельная с отварным мясом с соусом сметанным</t>
  </si>
  <si>
    <t>Ватрушка с творогом</t>
  </si>
  <si>
    <t>Сельдь с луком и маслом растительным</t>
  </si>
  <si>
    <t xml:space="preserve">Хлеб пшеничный </t>
  </si>
  <si>
    <t>180/6</t>
  </si>
  <si>
    <t>200/8</t>
  </si>
  <si>
    <t>170/30</t>
  </si>
  <si>
    <t>50/30</t>
  </si>
  <si>
    <t>Сыр порциями</t>
  </si>
  <si>
    <t>60/30</t>
  </si>
  <si>
    <t>140/30</t>
  </si>
  <si>
    <t>Яйцо отварное</t>
  </si>
  <si>
    <t>Каша Дружба молочная жидкая</t>
  </si>
  <si>
    <t>Итого за завтрак</t>
  </si>
  <si>
    <t>Итого за обед</t>
  </si>
  <si>
    <t xml:space="preserve">ВСЕГО за день </t>
  </si>
  <si>
    <t>Итого за полдник</t>
  </si>
  <si>
    <t>Салат из отварной свеклы с чесноком</t>
  </si>
  <si>
    <t xml:space="preserve">Макароны, запеченные с сыром </t>
  </si>
  <si>
    <t>Напиток из плодов шиповника</t>
  </si>
  <si>
    <t>Каша овсяная из хлопьев овсяных «Геркулес» молочная жидкая</t>
  </si>
  <si>
    <t>Молоко питьевое пастеризованное</t>
  </si>
  <si>
    <t>Итого за второй завтрак</t>
  </si>
  <si>
    <t>Суп картофельный с крупой и мясом (говядиной)</t>
  </si>
  <si>
    <t>90/97</t>
  </si>
  <si>
    <t>Салат картофельный с соленым огурцом и зеленым горошком</t>
  </si>
  <si>
    <t>Тефтели рыбные с соусом сметанным</t>
  </si>
  <si>
    <t xml:space="preserve">Чай с сахаром и молоком </t>
  </si>
  <si>
    <t>Напиток кисломолочный</t>
  </si>
  <si>
    <t xml:space="preserve">Бульон куриный манный  </t>
  </si>
  <si>
    <t xml:space="preserve">130/7 </t>
  </si>
  <si>
    <t>Свекольник со сметаной (с говядиной)</t>
  </si>
  <si>
    <t>2. Каша перловая рассыпчатая</t>
  </si>
  <si>
    <t>Рагу из птицы</t>
  </si>
  <si>
    <t>Суп картофельный гороховый с мясом (говядиной)</t>
  </si>
  <si>
    <t xml:space="preserve">"Ёжики" в сметанном соусе </t>
  </si>
  <si>
    <t>Рыба, запеченная или тушеная в сметанном соусе</t>
  </si>
  <si>
    <t>Шницель мясной запеченный с соусом</t>
  </si>
  <si>
    <t xml:space="preserve">Чай с сахаром и лимоном </t>
  </si>
  <si>
    <t>Суп крестьянский с крупой и сметаной</t>
  </si>
  <si>
    <t>Азу из мяса отварного</t>
  </si>
  <si>
    <t>Сок фруктовый</t>
  </si>
  <si>
    <t>Котлеты или  биточки рыбные с соусом сметанным с томатом</t>
  </si>
  <si>
    <t>Суп картофельный с говядиной  и клецками</t>
  </si>
  <si>
    <r>
      <rPr>
        <sz val="10"/>
        <color indexed="10"/>
        <rFont val="Arial"/>
        <family val="2"/>
      </rPr>
      <t xml:space="preserve"> июль-сентябрь:               </t>
    </r>
    <r>
      <rPr>
        <sz val="10"/>
        <rFont val="Arial"/>
        <family val="2"/>
      </rPr>
      <t xml:space="preserve"> Салат из свежих помидоров и огурцов  с луком</t>
    </r>
  </si>
  <si>
    <r>
      <rPr>
        <sz val="10"/>
        <color indexed="10"/>
        <rFont val="Arial"/>
        <family val="2"/>
      </rPr>
      <t>октябрь-май:</t>
    </r>
    <r>
      <rPr>
        <sz val="10"/>
        <rFont val="Arial"/>
        <family val="2"/>
      </rPr>
      <t xml:space="preserve">                     Салат из свеклы с огурцом соленым</t>
    </r>
  </si>
  <si>
    <t>Плов с курицей отварной</t>
  </si>
  <si>
    <r>
      <rPr>
        <sz val="10"/>
        <color indexed="10"/>
        <rFont val="Arial"/>
        <family val="2"/>
      </rPr>
      <t xml:space="preserve">Июль-сентябрь:           </t>
    </r>
    <r>
      <rPr>
        <sz val="10"/>
        <rFont val="Arial"/>
        <family val="2"/>
      </rPr>
      <t>Нарезка из свежих огурцов</t>
    </r>
  </si>
  <si>
    <r>
      <rPr>
        <sz val="10"/>
        <color indexed="10"/>
        <rFont val="Arial"/>
        <family val="2"/>
      </rPr>
      <t>Октябрь-май:</t>
    </r>
    <r>
      <rPr>
        <sz val="10"/>
        <rFont val="Arial"/>
        <family val="2"/>
      </rPr>
      <t xml:space="preserve">                  Овощи соленые (помидоры, огурцы) </t>
    </r>
  </si>
  <si>
    <r>
      <rPr>
        <sz val="10"/>
        <color indexed="10"/>
        <rFont val="Arial"/>
        <family val="2"/>
      </rPr>
      <t xml:space="preserve">Сентябрь-февраль:             </t>
    </r>
    <r>
      <rPr>
        <sz val="10"/>
        <rFont val="Arial"/>
        <family val="2"/>
      </rPr>
      <t>Салат из моркови с яблоком</t>
    </r>
  </si>
  <si>
    <r>
      <rPr>
        <sz val="10"/>
        <color indexed="10"/>
        <rFont val="Arial"/>
        <family val="2"/>
      </rPr>
      <t>Март-август</t>
    </r>
    <r>
      <rPr>
        <sz val="10"/>
        <rFont val="Arial"/>
        <family val="2"/>
      </rPr>
      <t>:                    Салат из отварной моркови с яблоком</t>
    </r>
  </si>
  <si>
    <r>
      <rPr>
        <sz val="10"/>
        <color indexed="10"/>
        <rFont val="Arial"/>
        <family val="2"/>
      </rPr>
      <t xml:space="preserve">Сентябрь-февраль:              </t>
    </r>
    <r>
      <rPr>
        <sz val="10"/>
        <rFont val="Arial"/>
        <family val="2"/>
      </rPr>
      <t>Салат из моркови с сахаром</t>
    </r>
  </si>
  <si>
    <r>
      <rPr>
        <sz val="10"/>
        <color indexed="10"/>
        <rFont val="Arial"/>
        <family val="2"/>
      </rPr>
      <t xml:space="preserve">Март-август: </t>
    </r>
    <r>
      <rPr>
        <sz val="10"/>
        <rFont val="Arial"/>
        <family val="2"/>
      </rPr>
      <t xml:space="preserve">                  Салат из отварной моркови с сахаром</t>
    </r>
  </si>
  <si>
    <t xml:space="preserve">Запеканка творожная со сгущенным молоком </t>
  </si>
  <si>
    <t>Винегрет овощной</t>
  </si>
  <si>
    <t xml:space="preserve">Рассольник Ленинградский со сметаной </t>
  </si>
  <si>
    <t>Филе рыбы отварное, запеченное под омлетом</t>
  </si>
  <si>
    <t>Фрукты свежие (поштучно)</t>
  </si>
  <si>
    <t>30/5</t>
  </si>
  <si>
    <t>40/5</t>
  </si>
  <si>
    <t>ГП, 113</t>
  </si>
  <si>
    <r>
      <t xml:space="preserve">Июль-сентябрь:                 </t>
    </r>
    <r>
      <rPr>
        <sz val="10"/>
        <rFont val="Arial"/>
        <family val="2"/>
      </rPr>
      <t>Нарезка из свежих помидоров (томатов)</t>
    </r>
  </si>
  <si>
    <r>
      <rPr>
        <sz val="10"/>
        <color indexed="10"/>
        <rFont val="Arial"/>
        <family val="2"/>
      </rPr>
      <t xml:space="preserve">Октябрь-июнь:                 </t>
    </r>
    <r>
      <rPr>
        <sz val="10"/>
        <rFont val="Arial"/>
        <family val="2"/>
      </rPr>
      <t xml:space="preserve">     Салат картофельный с соленым огурцом и зеленым горошком</t>
    </r>
  </si>
  <si>
    <r>
      <rPr>
        <sz val="10"/>
        <color indexed="10"/>
        <rFont val="Arial"/>
        <family val="2"/>
      </rPr>
      <t xml:space="preserve">август-февраль:        </t>
    </r>
    <r>
      <rPr>
        <sz val="10"/>
        <rFont val="Arial"/>
        <family val="2"/>
      </rPr>
      <t xml:space="preserve"> Салат "Витаминный"</t>
    </r>
  </si>
  <si>
    <r>
      <rPr>
        <sz val="10"/>
        <color indexed="10"/>
        <rFont val="Arial"/>
        <family val="2"/>
      </rPr>
      <t xml:space="preserve">март-июль:     </t>
    </r>
    <r>
      <rPr>
        <sz val="10"/>
        <rFont val="Arial"/>
        <family val="2"/>
      </rPr>
      <t xml:space="preserve">            Салат овощной</t>
    </r>
  </si>
  <si>
    <t>Хлеб пшеничный с маслом сливочным</t>
  </si>
  <si>
    <r>
      <t xml:space="preserve">1. Каша гречневая рассыпчатая </t>
    </r>
    <r>
      <rPr>
        <b/>
        <sz val="10"/>
        <color indexed="10"/>
        <rFont val="Arial"/>
        <family val="2"/>
      </rPr>
      <t>ИЛИ</t>
    </r>
  </si>
  <si>
    <r>
      <rPr>
        <sz val="10"/>
        <color indexed="10"/>
        <rFont val="Arial"/>
        <family val="2"/>
      </rPr>
      <t xml:space="preserve">Июль-сентябрь:          </t>
    </r>
    <r>
      <rPr>
        <sz val="10"/>
        <rFont val="Arial"/>
        <family val="2"/>
      </rPr>
      <t>Нарезка из свежих огурцов</t>
    </r>
  </si>
  <si>
    <r>
      <rPr>
        <sz val="10"/>
        <color indexed="10"/>
        <rFont val="Arial"/>
        <family val="2"/>
      </rPr>
      <t>2. Октябрь-май:</t>
    </r>
    <r>
      <rPr>
        <sz val="10"/>
        <rFont val="Arial"/>
        <family val="2"/>
      </rPr>
      <t xml:space="preserve">              Салат овощной  </t>
    </r>
  </si>
  <si>
    <r>
      <rPr>
        <sz val="10"/>
        <color indexed="10"/>
        <rFont val="Arial"/>
        <family val="2"/>
      </rPr>
      <t>1. Октябрь-май:</t>
    </r>
    <r>
      <rPr>
        <sz val="10"/>
        <rFont val="Arial"/>
        <family val="2"/>
      </rPr>
      <t xml:space="preserve"> Кукуруза консервированная </t>
    </r>
    <r>
      <rPr>
        <b/>
        <sz val="10"/>
        <color indexed="10"/>
        <rFont val="Arial"/>
        <family val="2"/>
      </rPr>
      <t>ИЛИ</t>
    </r>
  </si>
  <si>
    <t>ВСЕГО за день 1</t>
  </si>
  <si>
    <t>ВСЕГО за день 2</t>
  </si>
  <si>
    <t>ВСЕГО за день 3</t>
  </si>
  <si>
    <t>ВСЕГО за день 4</t>
  </si>
  <si>
    <t>ВСЕГО за день 5</t>
  </si>
  <si>
    <t>ВСЕГО за день 6</t>
  </si>
  <si>
    <t>ВСЕГО за день 7</t>
  </si>
  <si>
    <t>ВСЕГО за день 8</t>
  </si>
  <si>
    <t>ВСЕГО за день 9</t>
  </si>
  <si>
    <t>ВСЕГО за день 10</t>
  </si>
  <si>
    <t>ИТОГО СРЕДНЯЯ</t>
  </si>
  <si>
    <t>Номер дня</t>
  </si>
  <si>
    <t>Помидор соленый</t>
  </si>
  <si>
    <r>
      <rPr>
        <sz val="10"/>
        <color indexed="10"/>
        <rFont val="Arial"/>
        <family val="2"/>
      </rPr>
      <t>октябрь-май:</t>
    </r>
    <r>
      <rPr>
        <sz val="10"/>
        <rFont val="Arial"/>
        <family val="2"/>
      </rPr>
      <t xml:space="preserve">                 Огурец соленый</t>
    </r>
  </si>
  <si>
    <r>
      <rPr>
        <sz val="10"/>
        <color indexed="10"/>
        <rFont val="Arial"/>
        <family val="2"/>
      </rPr>
      <t xml:space="preserve">июль-сентябрь:                     </t>
    </r>
    <r>
      <rPr>
        <sz val="10"/>
        <rFont val="Arial"/>
        <family val="2"/>
      </rPr>
      <t xml:space="preserve">Салат из свежих огурцов </t>
    </r>
  </si>
  <si>
    <r>
      <t xml:space="preserve"> Вареники ленивые с маслом</t>
    </r>
    <r>
      <rPr>
        <sz val="10"/>
        <color indexed="10"/>
        <rFont val="Arial"/>
        <family val="2"/>
      </rPr>
      <t xml:space="preserve">  </t>
    </r>
  </si>
  <si>
    <t>Пирожок с мясом отварным</t>
  </si>
  <si>
    <t>Компот из плодов ягод сушеных (изюма)</t>
  </si>
  <si>
    <t>Суп молочный с макаронными изделиями</t>
  </si>
  <si>
    <t xml:space="preserve">Компот из сухофруктов </t>
  </si>
  <si>
    <t>Пюре картофельное с морковью</t>
  </si>
  <si>
    <t xml:space="preserve">Оладьи из печени </t>
  </si>
  <si>
    <t xml:space="preserve">Сметанный соус </t>
  </si>
  <si>
    <t>Напиток апельсиновый или лимонный</t>
  </si>
  <si>
    <t>Фрукты (Мандарины)</t>
  </si>
  <si>
    <t>Пирожки с капустой</t>
  </si>
  <si>
    <t>150/15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</si>
</sst>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172" fontId="3" fillId="0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172" fontId="3" fillId="0" borderId="15" xfId="0" applyNumberFormat="1" applyFont="1" applyFill="1" applyBorder="1" applyAlignment="1">
      <alignment horizontal="center" wrapText="1"/>
    </xf>
    <xf numFmtId="172" fontId="3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172" fontId="3" fillId="0" borderId="1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wrapText="1"/>
    </xf>
    <xf numFmtId="172" fontId="3" fillId="0" borderId="2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 wrapText="1"/>
    </xf>
    <xf numFmtId="172" fontId="3" fillId="0" borderId="21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 wrapText="1"/>
    </xf>
    <xf numFmtId="2" fontId="1" fillId="0" borderId="23" xfId="0" applyNumberFormat="1" applyFont="1" applyFill="1" applyBorder="1" applyAlignment="1">
      <alignment horizontal="center" wrapText="1"/>
    </xf>
    <xf numFmtId="172" fontId="3" fillId="0" borderId="23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1" fillId="0" borderId="27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0" fontId="3" fillId="0" borderId="28" xfId="0" applyNumberFormat="1" applyFont="1" applyFill="1" applyBorder="1" applyAlignment="1">
      <alignment horizontal="center" wrapText="1"/>
    </xf>
    <xf numFmtId="0" fontId="1" fillId="0" borderId="28" xfId="0" applyNumberFormat="1" applyFont="1" applyFill="1" applyBorder="1" applyAlignment="1">
      <alignment horizontal="center" wrapText="1"/>
    </xf>
    <xf numFmtId="2" fontId="1" fillId="0" borderId="28" xfId="0" applyNumberFormat="1" applyFont="1" applyFill="1" applyBorder="1" applyAlignment="1">
      <alignment horizontal="center" wrapText="1"/>
    </xf>
    <xf numFmtId="2" fontId="3" fillId="0" borderId="28" xfId="0" applyNumberFormat="1" applyFont="1" applyFill="1" applyBorder="1" applyAlignment="1">
      <alignment horizontal="center" wrapText="1"/>
    </xf>
    <xf numFmtId="172" fontId="1" fillId="0" borderId="28" xfId="0" applyNumberFormat="1" applyFont="1" applyFill="1" applyBorder="1" applyAlignment="1">
      <alignment horizontal="center" wrapText="1"/>
    </xf>
    <xf numFmtId="172" fontId="3" fillId="0" borderId="28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center" wrapText="1"/>
    </xf>
    <xf numFmtId="172" fontId="1" fillId="0" borderId="13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72" fontId="3" fillId="0" borderId="29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center" wrapText="1"/>
    </xf>
    <xf numFmtId="2" fontId="1" fillId="0" borderId="30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center" wrapText="1"/>
    </xf>
    <xf numFmtId="2" fontId="1" fillId="0" borderId="26" xfId="0" applyNumberFormat="1" applyFont="1" applyFill="1" applyBorder="1" applyAlignment="1">
      <alignment horizontal="center" wrapText="1"/>
    </xf>
    <xf numFmtId="2" fontId="1" fillId="0" borderId="31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9" fontId="1" fillId="0" borderId="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32" xfId="0" applyNumberFormat="1" applyFont="1" applyFill="1" applyBorder="1" applyAlignment="1">
      <alignment horizontal="center" wrapText="1"/>
    </xf>
    <xf numFmtId="172" fontId="3" fillId="0" borderId="32" xfId="0" applyNumberFormat="1" applyFont="1" applyFill="1" applyBorder="1" applyAlignment="1">
      <alignment horizontal="center" wrapText="1"/>
    </xf>
    <xf numFmtId="172" fontId="1" fillId="0" borderId="32" xfId="0" applyNumberFormat="1" applyFont="1" applyFill="1" applyBorder="1" applyAlignment="1">
      <alignment horizontal="center" wrapText="1"/>
    </xf>
    <xf numFmtId="0" fontId="3" fillId="0" borderId="33" xfId="0" applyNumberFormat="1" applyFont="1" applyFill="1" applyBorder="1" applyAlignment="1">
      <alignment horizontal="center" wrapText="1"/>
    </xf>
    <xf numFmtId="2" fontId="1" fillId="0" borderId="33" xfId="0" applyNumberFormat="1" applyFont="1" applyFill="1" applyBorder="1" applyAlignment="1">
      <alignment horizontal="center" wrapText="1"/>
    </xf>
    <xf numFmtId="172" fontId="3" fillId="0" borderId="33" xfId="0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172" fontId="3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172" fontId="1" fillId="0" borderId="14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34" borderId="10" xfId="0" applyFont="1" applyFill="1" applyBorder="1" applyAlignment="1">
      <alignment/>
    </xf>
    <xf numFmtId="1" fontId="11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3" fillId="0" borderId="18" xfId="0" applyNumberFormat="1" applyFont="1" applyFill="1" applyBorder="1" applyAlignment="1">
      <alignment horizontal="center" wrapText="1"/>
    </xf>
    <xf numFmtId="172" fontId="1" fillId="0" borderId="11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4" fillId="0" borderId="10" xfId="0" applyNumberFormat="1" applyFont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A23" sqref="A23:C28"/>
    </sheetView>
  </sheetViews>
  <sheetFormatPr defaultColWidth="5.75390625" defaultRowHeight="12.75"/>
  <cols>
    <col min="1" max="1" width="23.75390625" style="57" bestFit="1" customWidth="1"/>
    <col min="2" max="2" width="7.25390625" style="57" customWidth="1"/>
    <col min="3" max="3" width="7.75390625" style="57" customWidth="1"/>
    <col min="4" max="4" width="6.75390625" style="57" bestFit="1" customWidth="1"/>
    <col min="5" max="6" width="6.25390625" style="57" bestFit="1" customWidth="1"/>
    <col min="7" max="7" width="7.75390625" style="57" bestFit="1" customWidth="1"/>
    <col min="8" max="8" width="5.00390625" style="57" bestFit="1" customWidth="1"/>
    <col min="9" max="9" width="4.625" style="57" bestFit="1" customWidth="1"/>
    <col min="10" max="10" width="6.625" style="57" customWidth="1"/>
    <col min="11" max="11" width="8.75390625" style="57" customWidth="1"/>
    <col min="12" max="12" width="5.25390625" style="57" bestFit="1" customWidth="1"/>
    <col min="13" max="13" width="7.375" style="57" customWidth="1"/>
    <col min="14" max="14" width="6.25390625" style="57" bestFit="1" customWidth="1"/>
    <col min="15" max="15" width="6.75390625" style="57" bestFit="1" customWidth="1"/>
    <col min="16" max="16" width="7.75390625" style="57" bestFit="1" customWidth="1"/>
    <col min="17" max="17" width="5.75390625" style="57" customWidth="1"/>
    <col min="18" max="18" width="4.625" style="57" bestFit="1" customWidth="1"/>
    <col min="19" max="19" width="7.25390625" style="57" customWidth="1"/>
    <col min="20" max="20" width="7.875" style="57" customWidth="1"/>
    <col min="21" max="21" width="5.25390625" style="57" bestFit="1" customWidth="1"/>
    <col min="22" max="22" width="10.125" style="57" bestFit="1" customWidth="1"/>
    <col min="23" max="16384" width="5.75390625" style="57" customWidth="1"/>
  </cols>
  <sheetData>
    <row r="1" spans="1:22" ht="12.75" customHeight="1">
      <c r="A1" s="184" t="s">
        <v>19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2.75">
      <c r="A2" s="180" t="s">
        <v>0</v>
      </c>
      <c r="B2" s="180" t="s">
        <v>28</v>
      </c>
      <c r="C2" s="181" t="s">
        <v>29</v>
      </c>
      <c r="D2" s="181" t="s">
        <v>1</v>
      </c>
      <c r="E2" s="183"/>
      <c r="F2" s="183"/>
      <c r="G2" s="182"/>
      <c r="H2" s="181" t="s">
        <v>10</v>
      </c>
      <c r="I2" s="183"/>
      <c r="J2" s="182"/>
      <c r="K2" s="181" t="s">
        <v>16</v>
      </c>
      <c r="L2" s="182"/>
      <c r="M2" s="182" t="s">
        <v>2</v>
      </c>
      <c r="N2" s="182"/>
      <c r="O2" s="182"/>
      <c r="P2" s="182"/>
      <c r="Q2" s="181" t="s">
        <v>10</v>
      </c>
      <c r="R2" s="183"/>
      <c r="S2" s="182"/>
      <c r="T2" s="181" t="s">
        <v>16</v>
      </c>
      <c r="U2" s="183"/>
      <c r="V2" s="185" t="s">
        <v>26</v>
      </c>
    </row>
    <row r="3" spans="1:22" ht="25.5" customHeight="1">
      <c r="A3" s="180"/>
      <c r="B3" s="180"/>
      <c r="C3" s="180"/>
      <c r="D3" s="59" t="s">
        <v>3</v>
      </c>
      <c r="E3" s="59" t="s">
        <v>4</v>
      </c>
      <c r="F3" s="59" t="s">
        <v>5</v>
      </c>
      <c r="G3" s="59" t="s">
        <v>6</v>
      </c>
      <c r="H3" s="59" t="s">
        <v>11</v>
      </c>
      <c r="I3" s="59" t="s">
        <v>12</v>
      </c>
      <c r="J3" s="59" t="s">
        <v>13</v>
      </c>
      <c r="K3" s="59" t="s">
        <v>14</v>
      </c>
      <c r="L3" s="59" t="s">
        <v>15</v>
      </c>
      <c r="M3" s="58" t="s">
        <v>3</v>
      </c>
      <c r="N3" s="58" t="s">
        <v>4</v>
      </c>
      <c r="O3" s="58" t="s">
        <v>5</v>
      </c>
      <c r="P3" s="58" t="s">
        <v>6</v>
      </c>
      <c r="Q3" s="59" t="s">
        <v>11</v>
      </c>
      <c r="R3" s="59" t="s">
        <v>12</v>
      </c>
      <c r="S3" s="59" t="s">
        <v>13</v>
      </c>
      <c r="T3" s="59" t="s">
        <v>14</v>
      </c>
      <c r="U3" s="60" t="s">
        <v>15</v>
      </c>
      <c r="V3" s="186"/>
    </row>
    <row r="4" spans="1:22" ht="12.75">
      <c r="A4" s="61" t="s">
        <v>7</v>
      </c>
      <c r="B4" s="61"/>
      <c r="C4" s="61"/>
      <c r="D4" s="62"/>
      <c r="E4" s="62"/>
      <c r="F4" s="62"/>
      <c r="G4" s="26"/>
      <c r="H4" s="46"/>
      <c r="I4" s="26"/>
      <c r="J4" s="26"/>
      <c r="K4" s="26"/>
      <c r="L4" s="26"/>
      <c r="M4" s="26"/>
      <c r="N4" s="26"/>
      <c r="O4" s="26"/>
      <c r="P4" s="61"/>
      <c r="Q4" s="46"/>
      <c r="R4" s="26"/>
      <c r="S4" s="26"/>
      <c r="T4" s="26"/>
      <c r="U4" s="63"/>
      <c r="V4" s="55"/>
    </row>
    <row r="5" spans="1:22" ht="25.5">
      <c r="A5" s="64" t="s">
        <v>81</v>
      </c>
      <c r="B5" s="4">
        <v>130</v>
      </c>
      <c r="C5" s="65">
        <v>150</v>
      </c>
      <c r="D5" s="32">
        <v>4.3</v>
      </c>
      <c r="E5" s="24">
        <v>6</v>
      </c>
      <c r="F5" s="24">
        <v>20.01</v>
      </c>
      <c r="G5" s="66">
        <v>148.39</v>
      </c>
      <c r="H5" s="31">
        <v>0.13</v>
      </c>
      <c r="I5" s="31">
        <v>0.22</v>
      </c>
      <c r="J5" s="31">
        <v>1.5</v>
      </c>
      <c r="K5" s="31">
        <v>188.77</v>
      </c>
      <c r="L5" s="31">
        <v>1.22</v>
      </c>
      <c r="M5" s="32">
        <v>5.4</v>
      </c>
      <c r="N5" s="43">
        <v>7.69</v>
      </c>
      <c r="O5" s="24">
        <v>23.78</v>
      </c>
      <c r="P5" s="66">
        <v>182.5</v>
      </c>
      <c r="Q5" s="31">
        <v>0.1</v>
      </c>
      <c r="R5" s="31">
        <v>0.18</v>
      </c>
      <c r="S5" s="31">
        <v>1.3</v>
      </c>
      <c r="T5" s="31">
        <v>162.7</v>
      </c>
      <c r="U5" s="31">
        <v>1.3</v>
      </c>
      <c r="V5" s="55">
        <v>2</v>
      </c>
    </row>
    <row r="6" spans="1:22" ht="12.75">
      <c r="A6" s="64" t="s">
        <v>80</v>
      </c>
      <c r="B6" s="4">
        <v>40</v>
      </c>
      <c r="C6" s="65">
        <v>40</v>
      </c>
      <c r="D6" s="32">
        <v>5.08</v>
      </c>
      <c r="E6" s="43">
        <v>4.6</v>
      </c>
      <c r="F6" s="24">
        <v>0.28</v>
      </c>
      <c r="G6" s="66">
        <v>62.8</v>
      </c>
      <c r="H6" s="31">
        <v>0.03</v>
      </c>
      <c r="I6" s="31">
        <v>0.18</v>
      </c>
      <c r="J6" s="31">
        <v>0</v>
      </c>
      <c r="K6" s="31">
        <v>22</v>
      </c>
      <c r="L6" s="31">
        <v>1.08</v>
      </c>
      <c r="M6" s="32">
        <v>5.08</v>
      </c>
      <c r="N6" s="43">
        <v>4.6</v>
      </c>
      <c r="O6" s="24">
        <v>0.28</v>
      </c>
      <c r="P6" s="66">
        <v>62.8</v>
      </c>
      <c r="Q6" s="31">
        <v>0.03</v>
      </c>
      <c r="R6" s="31">
        <v>0.18</v>
      </c>
      <c r="S6" s="31">
        <v>0</v>
      </c>
      <c r="T6" s="31">
        <v>22</v>
      </c>
      <c r="U6" s="31">
        <v>1.08</v>
      </c>
      <c r="V6" s="55">
        <v>16</v>
      </c>
    </row>
    <row r="7" spans="1:22" ht="25.5">
      <c r="A7" s="54" t="s">
        <v>134</v>
      </c>
      <c r="B7" s="67" t="s">
        <v>127</v>
      </c>
      <c r="C7" s="67" t="s">
        <v>128</v>
      </c>
      <c r="D7" s="24">
        <v>4.52</v>
      </c>
      <c r="E7" s="24">
        <v>8.75</v>
      </c>
      <c r="F7" s="24">
        <v>13.23</v>
      </c>
      <c r="G7" s="25">
        <v>144.79</v>
      </c>
      <c r="H7" s="24">
        <v>0.04</v>
      </c>
      <c r="I7" s="24">
        <v>0.18</v>
      </c>
      <c r="J7" s="24">
        <v>1.2</v>
      </c>
      <c r="K7" s="24">
        <v>168.24</v>
      </c>
      <c r="L7" s="24">
        <v>0.35</v>
      </c>
      <c r="M7" s="24">
        <v>5.04</v>
      </c>
      <c r="N7" s="24">
        <v>9.26</v>
      </c>
      <c r="O7" s="24">
        <v>15.02</v>
      </c>
      <c r="P7" s="33">
        <v>158.2</v>
      </c>
      <c r="Q7" s="24">
        <v>0.04</v>
      </c>
      <c r="R7" s="24">
        <v>0.2</v>
      </c>
      <c r="S7" s="24">
        <v>1.33</v>
      </c>
      <c r="T7" s="24">
        <v>184.25</v>
      </c>
      <c r="U7" s="24">
        <v>0.41</v>
      </c>
      <c r="V7" s="55" t="s">
        <v>129</v>
      </c>
    </row>
    <row r="8" spans="1:22" ht="12.75">
      <c r="A8" s="68" t="s">
        <v>22</v>
      </c>
      <c r="B8" s="19">
        <v>180</v>
      </c>
      <c r="C8" s="69">
        <v>200</v>
      </c>
      <c r="D8" s="48">
        <v>4.49</v>
      </c>
      <c r="E8" s="48">
        <v>4.62</v>
      </c>
      <c r="F8" s="48">
        <v>13.19</v>
      </c>
      <c r="G8" s="70">
        <v>112.29</v>
      </c>
      <c r="H8" s="48">
        <v>0.04</v>
      </c>
      <c r="I8" s="48">
        <v>0.17</v>
      </c>
      <c r="J8" s="48">
        <v>1.2</v>
      </c>
      <c r="K8" s="48">
        <v>167.64</v>
      </c>
      <c r="L8" s="48">
        <v>0.34</v>
      </c>
      <c r="M8" s="48">
        <v>5.01</v>
      </c>
      <c r="N8" s="48">
        <v>5.13</v>
      </c>
      <c r="O8" s="48">
        <v>14.98</v>
      </c>
      <c r="P8" s="71">
        <v>125.68</v>
      </c>
      <c r="Q8" s="48">
        <v>0.04</v>
      </c>
      <c r="R8" s="48">
        <v>0.19</v>
      </c>
      <c r="S8" s="48">
        <v>1.33</v>
      </c>
      <c r="T8" s="48">
        <v>183.65</v>
      </c>
      <c r="U8" s="48">
        <v>0.4</v>
      </c>
      <c r="V8" s="72">
        <v>20</v>
      </c>
    </row>
    <row r="9" spans="1:22" ht="12.75">
      <c r="A9" s="53" t="s">
        <v>82</v>
      </c>
      <c r="B9" s="73">
        <f>B8+B6+B5+35</f>
        <v>385</v>
      </c>
      <c r="C9" s="73">
        <f>C8+C6+C5+45</f>
        <v>435</v>
      </c>
      <c r="D9" s="119">
        <f>D8+D7+D6+D5</f>
        <v>18.39</v>
      </c>
      <c r="E9" s="119">
        <f aca="true" t="shared" si="0" ref="E9:U9">E8+E7+E6+E5</f>
        <v>23.97</v>
      </c>
      <c r="F9" s="119">
        <f t="shared" si="0"/>
        <v>46.71000000000001</v>
      </c>
      <c r="G9" s="119">
        <f t="shared" si="0"/>
        <v>468.27</v>
      </c>
      <c r="H9" s="119">
        <f t="shared" si="0"/>
        <v>0.24</v>
      </c>
      <c r="I9" s="119">
        <f t="shared" si="0"/>
        <v>0.75</v>
      </c>
      <c r="J9" s="119">
        <f t="shared" si="0"/>
        <v>3.9</v>
      </c>
      <c r="K9" s="119">
        <f>K8+K7+K6+K5</f>
        <v>546.65</v>
      </c>
      <c r="L9" s="119">
        <f t="shared" si="0"/>
        <v>2.99</v>
      </c>
      <c r="M9" s="119">
        <f t="shared" si="0"/>
        <v>20.53</v>
      </c>
      <c r="N9" s="119">
        <f t="shared" si="0"/>
        <v>26.680000000000003</v>
      </c>
      <c r="O9" s="119">
        <f t="shared" si="0"/>
        <v>54.06</v>
      </c>
      <c r="P9" s="119">
        <f t="shared" si="0"/>
        <v>529.1800000000001</v>
      </c>
      <c r="Q9" s="119">
        <f t="shared" si="0"/>
        <v>0.21000000000000002</v>
      </c>
      <c r="R9" s="119">
        <f t="shared" si="0"/>
        <v>0.75</v>
      </c>
      <c r="S9" s="119">
        <f t="shared" si="0"/>
        <v>3.96</v>
      </c>
      <c r="T9" s="119">
        <f t="shared" si="0"/>
        <v>552.5999999999999</v>
      </c>
      <c r="U9" s="119">
        <f t="shared" si="0"/>
        <v>3.1900000000000004</v>
      </c>
      <c r="V9" s="55"/>
    </row>
    <row r="10" spans="1:22" ht="12.75">
      <c r="A10" s="75"/>
      <c r="B10" s="76"/>
      <c r="C10" s="76"/>
      <c r="D10" s="77"/>
      <c r="E10" s="77"/>
      <c r="F10" s="77"/>
      <c r="G10" s="78"/>
      <c r="H10" s="79"/>
      <c r="I10" s="77"/>
      <c r="J10" s="77"/>
      <c r="K10" s="77"/>
      <c r="L10" s="77"/>
      <c r="M10" s="77"/>
      <c r="N10" s="77"/>
      <c r="O10" s="77"/>
      <c r="P10" s="80"/>
      <c r="Q10" s="79"/>
      <c r="R10" s="77"/>
      <c r="S10" s="77"/>
      <c r="T10" s="77"/>
      <c r="U10" s="77"/>
      <c r="V10" s="81"/>
    </row>
    <row r="11" spans="1:22" ht="12.75">
      <c r="A11" s="82" t="s">
        <v>17</v>
      </c>
      <c r="B11" s="83"/>
      <c r="C11" s="83"/>
      <c r="D11" s="41"/>
      <c r="E11" s="41"/>
      <c r="F11" s="84"/>
      <c r="G11" s="85"/>
      <c r="H11" s="86"/>
      <c r="I11" s="41"/>
      <c r="J11" s="41"/>
      <c r="K11" s="41"/>
      <c r="L11" s="41"/>
      <c r="M11" s="41"/>
      <c r="N11" s="41"/>
      <c r="O11" s="84"/>
      <c r="P11" s="52"/>
      <c r="Q11" s="86"/>
      <c r="R11" s="41"/>
      <c r="S11" s="41"/>
      <c r="T11" s="41"/>
      <c r="U11" s="84"/>
      <c r="V11" s="87"/>
    </row>
    <row r="12" spans="1:22" ht="15">
      <c r="A12" s="54" t="s">
        <v>97</v>
      </c>
      <c r="B12" s="18">
        <v>150</v>
      </c>
      <c r="C12" s="168">
        <v>180</v>
      </c>
      <c r="D12" s="24">
        <v>5.5</v>
      </c>
      <c r="E12" s="24">
        <v>3.77</v>
      </c>
      <c r="F12" s="24">
        <v>5.7</v>
      </c>
      <c r="G12" s="25">
        <v>83</v>
      </c>
      <c r="H12" s="32">
        <v>0.046</v>
      </c>
      <c r="I12" s="24">
        <v>0.22</v>
      </c>
      <c r="J12" s="24">
        <v>0.8</v>
      </c>
      <c r="K12" s="24">
        <v>187</v>
      </c>
      <c r="L12" s="90">
        <v>0.15</v>
      </c>
      <c r="M12" s="169">
        <v>6.56</v>
      </c>
      <c r="N12" s="169">
        <v>4.44</v>
      </c>
      <c r="O12" s="169">
        <v>6.84</v>
      </c>
      <c r="P12" s="169">
        <v>99.59</v>
      </c>
      <c r="Q12" s="170">
        <v>0.055</v>
      </c>
      <c r="R12" s="24">
        <v>0.26</v>
      </c>
      <c r="S12" s="24">
        <v>0.96</v>
      </c>
      <c r="T12" s="24">
        <v>211</v>
      </c>
      <c r="U12" s="24">
        <v>0.17</v>
      </c>
      <c r="V12" s="55">
        <v>26</v>
      </c>
    </row>
    <row r="13" spans="1:22" ht="12.75">
      <c r="A13" s="63"/>
      <c r="B13" s="91"/>
      <c r="C13" s="91"/>
      <c r="D13" s="92"/>
      <c r="E13" s="93"/>
      <c r="F13" s="93"/>
      <c r="G13" s="94"/>
      <c r="H13" s="92"/>
      <c r="I13" s="93"/>
      <c r="J13" s="95"/>
      <c r="K13" s="93"/>
      <c r="L13" s="93"/>
      <c r="M13" s="93"/>
      <c r="N13" s="93"/>
      <c r="O13" s="93"/>
      <c r="P13" s="96"/>
      <c r="Q13" s="92"/>
      <c r="R13" s="93"/>
      <c r="S13" s="93"/>
      <c r="T13" s="93"/>
      <c r="U13" s="93"/>
      <c r="V13" s="97"/>
    </row>
    <row r="14" spans="1:22" ht="12.75">
      <c r="A14" s="82" t="s">
        <v>8</v>
      </c>
      <c r="B14" s="14"/>
      <c r="C14" s="14"/>
      <c r="D14" s="51"/>
      <c r="E14" s="44"/>
      <c r="F14" s="44"/>
      <c r="G14" s="52"/>
      <c r="H14" s="51"/>
      <c r="I14" s="98"/>
      <c r="J14" s="98"/>
      <c r="K14" s="98"/>
      <c r="L14" s="98"/>
      <c r="M14" s="44"/>
      <c r="N14" s="44"/>
      <c r="O14" s="44"/>
      <c r="P14" s="50"/>
      <c r="Q14" s="51"/>
      <c r="R14" s="98"/>
      <c r="S14" s="98"/>
      <c r="T14" s="98"/>
      <c r="U14" s="99"/>
      <c r="V14" s="100"/>
    </row>
    <row r="15" spans="1:22" ht="25.5">
      <c r="A15" s="64" t="s">
        <v>71</v>
      </c>
      <c r="B15" s="4">
        <v>40</v>
      </c>
      <c r="C15" s="4">
        <v>60</v>
      </c>
      <c r="D15" s="31">
        <v>5.87</v>
      </c>
      <c r="E15" s="31">
        <v>7.7</v>
      </c>
      <c r="F15" s="31">
        <v>0.51</v>
      </c>
      <c r="G15" s="36">
        <v>93.33</v>
      </c>
      <c r="H15" s="24">
        <v>0.01</v>
      </c>
      <c r="I15" s="24">
        <v>0.1</v>
      </c>
      <c r="J15" s="24">
        <v>1.81</v>
      </c>
      <c r="K15" s="24">
        <v>34.97</v>
      </c>
      <c r="L15" s="90">
        <v>0.34</v>
      </c>
      <c r="M15" s="31">
        <v>8.81</v>
      </c>
      <c r="N15" s="31">
        <v>11.55</v>
      </c>
      <c r="O15" s="31">
        <v>0.76</v>
      </c>
      <c r="P15" s="36">
        <v>140</v>
      </c>
      <c r="Q15" s="24">
        <v>0.02</v>
      </c>
      <c r="R15" s="24">
        <v>0.15</v>
      </c>
      <c r="S15" s="24">
        <v>2.71</v>
      </c>
      <c r="T15" s="24">
        <v>52.46</v>
      </c>
      <c r="U15" s="90">
        <v>0.08</v>
      </c>
      <c r="V15" s="55">
        <v>128</v>
      </c>
    </row>
    <row r="16" spans="1:22" ht="25.5">
      <c r="A16" s="64" t="s">
        <v>27</v>
      </c>
      <c r="B16" s="4" t="s">
        <v>73</v>
      </c>
      <c r="C16" s="4" t="s">
        <v>74</v>
      </c>
      <c r="D16" s="31">
        <v>7.06</v>
      </c>
      <c r="E16" s="31">
        <v>8.34</v>
      </c>
      <c r="F16" s="31">
        <v>15.41</v>
      </c>
      <c r="G16" s="49">
        <v>161.1</v>
      </c>
      <c r="H16" s="31">
        <v>0.07</v>
      </c>
      <c r="I16" s="31">
        <v>0.09</v>
      </c>
      <c r="J16" s="31">
        <v>18.78</v>
      </c>
      <c r="K16" s="31">
        <v>43.24</v>
      </c>
      <c r="L16" s="31">
        <v>1.86</v>
      </c>
      <c r="M16" s="31">
        <v>7.84</v>
      </c>
      <c r="N16" s="31">
        <v>9.27</v>
      </c>
      <c r="O16" s="31">
        <v>17.12</v>
      </c>
      <c r="P16" s="101">
        <v>179.82</v>
      </c>
      <c r="Q16" s="24">
        <v>0.08</v>
      </c>
      <c r="R16" s="24">
        <v>0.1</v>
      </c>
      <c r="S16" s="24">
        <v>20.87</v>
      </c>
      <c r="T16" s="24">
        <v>48.04</v>
      </c>
      <c r="U16" s="90">
        <v>2.07</v>
      </c>
      <c r="V16" s="55">
        <v>40</v>
      </c>
    </row>
    <row r="17" spans="1:22" ht="12.75">
      <c r="A17" s="102" t="s">
        <v>23</v>
      </c>
      <c r="B17" s="103">
        <v>160</v>
      </c>
      <c r="C17" s="19">
        <v>200</v>
      </c>
      <c r="D17" s="48">
        <v>10.5</v>
      </c>
      <c r="E17" s="48">
        <v>10.02</v>
      </c>
      <c r="F17" s="48">
        <v>22.96</v>
      </c>
      <c r="G17" s="70">
        <v>218.62</v>
      </c>
      <c r="H17" s="48">
        <v>0.16</v>
      </c>
      <c r="I17" s="48">
        <v>0.13</v>
      </c>
      <c r="J17" s="48">
        <v>23.25</v>
      </c>
      <c r="K17" s="48">
        <v>22.09</v>
      </c>
      <c r="L17" s="48">
        <v>2.25</v>
      </c>
      <c r="M17" s="48">
        <v>12</v>
      </c>
      <c r="N17" s="48">
        <v>10.6</v>
      </c>
      <c r="O17" s="48">
        <v>26.1</v>
      </c>
      <c r="P17" s="70">
        <v>241.36</v>
      </c>
      <c r="Q17" s="48">
        <v>0.19</v>
      </c>
      <c r="R17" s="48">
        <v>0.14</v>
      </c>
      <c r="S17" s="48">
        <v>26.4</v>
      </c>
      <c r="T17" s="48">
        <v>25</v>
      </c>
      <c r="U17" s="104">
        <v>2.5</v>
      </c>
      <c r="V17" s="72">
        <v>89</v>
      </c>
    </row>
    <row r="18" spans="1:22" ht="12.75">
      <c r="A18" s="54" t="s">
        <v>158</v>
      </c>
      <c r="B18" s="55">
        <v>180</v>
      </c>
      <c r="C18" s="55">
        <v>200</v>
      </c>
      <c r="D18" s="43">
        <v>0.41</v>
      </c>
      <c r="E18" s="24">
        <v>0</v>
      </c>
      <c r="F18" s="43">
        <v>19.97</v>
      </c>
      <c r="G18" s="55">
        <v>81.48</v>
      </c>
      <c r="H18" s="24">
        <v>0.009</v>
      </c>
      <c r="I18" s="24">
        <v>0</v>
      </c>
      <c r="J18" s="24">
        <v>0</v>
      </c>
      <c r="K18" s="43">
        <v>43.2</v>
      </c>
      <c r="L18" s="43">
        <v>0</v>
      </c>
      <c r="M18" s="43">
        <v>0.9</v>
      </c>
      <c r="N18" s="24">
        <v>0</v>
      </c>
      <c r="O18" s="43">
        <v>23.5</v>
      </c>
      <c r="P18" s="55">
        <v>95.95</v>
      </c>
      <c r="Q18" s="24">
        <v>0</v>
      </c>
      <c r="R18" s="24">
        <v>0</v>
      </c>
      <c r="S18" s="24">
        <v>0</v>
      </c>
      <c r="T18" s="43">
        <v>52.8</v>
      </c>
      <c r="U18" s="43">
        <v>0</v>
      </c>
      <c r="V18" s="55">
        <v>22</v>
      </c>
    </row>
    <row r="19" spans="1:22" ht="12.75">
      <c r="A19" s="68" t="s">
        <v>9</v>
      </c>
      <c r="B19" s="19">
        <v>35</v>
      </c>
      <c r="C19" s="19">
        <v>45</v>
      </c>
      <c r="D19" s="38">
        <v>2.31</v>
      </c>
      <c r="E19" s="38">
        <v>0.42</v>
      </c>
      <c r="F19" s="38">
        <v>15.05</v>
      </c>
      <c r="G19" s="105">
        <v>70.7</v>
      </c>
      <c r="H19" s="37">
        <v>0.06</v>
      </c>
      <c r="I19" s="38">
        <v>0.03</v>
      </c>
      <c r="J19" s="38">
        <v>0</v>
      </c>
      <c r="K19" s="38">
        <v>18.9</v>
      </c>
      <c r="L19" s="38">
        <v>1.16</v>
      </c>
      <c r="M19" s="38">
        <v>2.97</v>
      </c>
      <c r="N19" s="38">
        <v>0.54</v>
      </c>
      <c r="O19" s="38">
        <v>19.35</v>
      </c>
      <c r="P19" s="39">
        <v>90.9</v>
      </c>
      <c r="Q19" s="37">
        <v>0.07</v>
      </c>
      <c r="R19" s="38">
        <v>0.04</v>
      </c>
      <c r="S19" s="38">
        <v>0</v>
      </c>
      <c r="T19" s="38">
        <v>24.3</v>
      </c>
      <c r="U19" s="106">
        <v>1.49</v>
      </c>
      <c r="V19" s="72" t="s">
        <v>20</v>
      </c>
    </row>
    <row r="20" spans="1:22" ht="12.75">
      <c r="A20" s="53" t="s">
        <v>83</v>
      </c>
      <c r="B20" s="73">
        <f>SUM(B15:B19)+180+6</f>
        <v>601</v>
      </c>
      <c r="C20" s="73">
        <f>SUM(C15:C19)+200+8</f>
        <v>713</v>
      </c>
      <c r="D20" s="119">
        <f>D19+D18+D17+D16+D15</f>
        <v>26.150000000000002</v>
      </c>
      <c r="E20" s="119">
        <f aca="true" t="shared" si="1" ref="E20:U20">E19+E18+E17+E16+E15</f>
        <v>26.48</v>
      </c>
      <c r="F20" s="119">
        <f t="shared" si="1"/>
        <v>73.9</v>
      </c>
      <c r="G20" s="119">
        <f t="shared" si="1"/>
        <v>625.23</v>
      </c>
      <c r="H20" s="119">
        <f t="shared" si="1"/>
        <v>0.309</v>
      </c>
      <c r="I20" s="119">
        <f t="shared" si="1"/>
        <v>0.35</v>
      </c>
      <c r="J20" s="119">
        <f t="shared" si="1"/>
        <v>43.84</v>
      </c>
      <c r="K20" s="119">
        <f t="shared" si="1"/>
        <v>162.4</v>
      </c>
      <c r="L20" s="119">
        <f t="shared" si="1"/>
        <v>5.61</v>
      </c>
      <c r="M20" s="119">
        <f t="shared" si="1"/>
        <v>32.52</v>
      </c>
      <c r="N20" s="119">
        <f t="shared" si="1"/>
        <v>31.96</v>
      </c>
      <c r="O20" s="119">
        <f t="shared" si="1"/>
        <v>86.83000000000001</v>
      </c>
      <c r="P20" s="119">
        <f t="shared" si="1"/>
        <v>748.03</v>
      </c>
      <c r="Q20" s="119">
        <f t="shared" si="1"/>
        <v>0.36000000000000004</v>
      </c>
      <c r="R20" s="119">
        <f t="shared" si="1"/>
        <v>0.43000000000000005</v>
      </c>
      <c r="S20" s="119">
        <f t="shared" si="1"/>
        <v>49.98</v>
      </c>
      <c r="T20" s="119">
        <f t="shared" si="1"/>
        <v>202.6</v>
      </c>
      <c r="U20" s="119">
        <f t="shared" si="1"/>
        <v>6.140000000000001</v>
      </c>
      <c r="V20" s="55"/>
    </row>
    <row r="21" spans="1:22" ht="12.75">
      <c r="A21" s="75"/>
      <c r="B21" s="76"/>
      <c r="C21" s="76"/>
      <c r="D21" s="77"/>
      <c r="E21" s="77"/>
      <c r="F21" s="77"/>
      <c r="G21" s="80"/>
      <c r="H21" s="79"/>
      <c r="I21" s="77"/>
      <c r="J21" s="77"/>
      <c r="K21" s="77"/>
      <c r="L21" s="77"/>
      <c r="M21" s="77"/>
      <c r="N21" s="77"/>
      <c r="O21" s="77"/>
      <c r="P21" s="80"/>
      <c r="Q21" s="79"/>
      <c r="R21" s="77"/>
      <c r="S21" s="77"/>
      <c r="T21" s="77"/>
      <c r="U21" s="77"/>
      <c r="V21" s="81"/>
    </row>
    <row r="22" spans="1:22" ht="12.75">
      <c r="A22" s="100" t="s">
        <v>21</v>
      </c>
      <c r="B22" s="107"/>
      <c r="C22" s="107"/>
      <c r="D22" s="108"/>
      <c r="E22" s="108"/>
      <c r="F22" s="108"/>
      <c r="G22" s="85"/>
      <c r="H22" s="51"/>
      <c r="I22" s="108"/>
      <c r="J22" s="108"/>
      <c r="K22" s="108"/>
      <c r="L22" s="108"/>
      <c r="M22" s="108"/>
      <c r="N22" s="108"/>
      <c r="O22" s="108"/>
      <c r="P22" s="85"/>
      <c r="Q22" s="51"/>
      <c r="R22" s="108"/>
      <c r="S22" s="108"/>
      <c r="T22" s="108"/>
      <c r="U22" s="109"/>
      <c r="V22" s="100"/>
    </row>
    <row r="23" spans="1:22" ht="25.5">
      <c r="A23" s="64" t="s">
        <v>86</v>
      </c>
      <c r="B23" s="4">
        <v>40</v>
      </c>
      <c r="C23" s="4">
        <v>60</v>
      </c>
      <c r="D23" s="31">
        <v>0.65</v>
      </c>
      <c r="E23" s="31">
        <v>2.66</v>
      </c>
      <c r="F23" s="31">
        <v>4.11</v>
      </c>
      <c r="G23" s="35">
        <v>42.21</v>
      </c>
      <c r="H23" s="24">
        <v>0.007</v>
      </c>
      <c r="I23" s="24">
        <v>0.013</v>
      </c>
      <c r="J23" s="24">
        <v>3.8</v>
      </c>
      <c r="K23" s="24">
        <v>14.06</v>
      </c>
      <c r="L23" s="90">
        <v>0.53</v>
      </c>
      <c r="M23" s="31">
        <v>0.97</v>
      </c>
      <c r="N23" s="31">
        <v>4</v>
      </c>
      <c r="O23" s="31">
        <v>6.16</v>
      </c>
      <c r="P23" s="35">
        <v>63.32</v>
      </c>
      <c r="Q23" s="24">
        <v>0.01</v>
      </c>
      <c r="R23" s="24">
        <v>0.02</v>
      </c>
      <c r="S23" s="24">
        <v>5.7</v>
      </c>
      <c r="T23" s="24">
        <v>21.09</v>
      </c>
      <c r="U23" s="90">
        <v>0.8</v>
      </c>
      <c r="V23" s="55">
        <v>121</v>
      </c>
    </row>
    <row r="24" spans="1:22" ht="25.5">
      <c r="A24" s="64" t="s">
        <v>87</v>
      </c>
      <c r="B24" s="4">
        <v>110</v>
      </c>
      <c r="C24" s="19">
        <v>150</v>
      </c>
      <c r="D24" s="37">
        <v>5.9</v>
      </c>
      <c r="E24" s="38">
        <v>11.24</v>
      </c>
      <c r="F24" s="38">
        <v>24.35</v>
      </c>
      <c r="G24" s="39">
        <v>216.2</v>
      </c>
      <c r="H24" s="38">
        <v>0</v>
      </c>
      <c r="I24" s="38">
        <v>0.018</v>
      </c>
      <c r="J24" s="38">
        <v>0.28</v>
      </c>
      <c r="K24" s="38">
        <v>86</v>
      </c>
      <c r="L24" s="38">
        <v>0.004</v>
      </c>
      <c r="M24" s="38">
        <v>8.09</v>
      </c>
      <c r="N24" s="38">
        <v>15</v>
      </c>
      <c r="O24" s="38">
        <v>33</v>
      </c>
      <c r="P24" s="40">
        <v>295</v>
      </c>
      <c r="Q24" s="48">
        <v>0</v>
      </c>
      <c r="R24" s="48">
        <v>0.022</v>
      </c>
      <c r="S24" s="48">
        <v>0.4</v>
      </c>
      <c r="T24" s="48">
        <v>117.3</v>
      </c>
      <c r="U24" s="104">
        <v>0.006</v>
      </c>
      <c r="V24" s="72">
        <v>65</v>
      </c>
    </row>
    <row r="25" spans="1:22" ht="25.5">
      <c r="A25" s="68" t="s">
        <v>88</v>
      </c>
      <c r="B25" s="69">
        <v>180</v>
      </c>
      <c r="C25" s="18">
        <v>200</v>
      </c>
      <c r="D25" s="32">
        <v>0.54</v>
      </c>
      <c r="E25" s="24">
        <v>0.21</v>
      </c>
      <c r="F25" s="24">
        <v>15.57</v>
      </c>
      <c r="G25" s="25">
        <v>65.72</v>
      </c>
      <c r="H25" s="24">
        <v>0.008</v>
      </c>
      <c r="I25" s="24">
        <v>0.04</v>
      </c>
      <c r="J25" s="24">
        <v>67.29</v>
      </c>
      <c r="K25" s="24">
        <v>9.25</v>
      </c>
      <c r="L25" s="24">
        <v>0.84</v>
      </c>
      <c r="M25" s="24">
        <v>0.59</v>
      </c>
      <c r="N25" s="24">
        <v>0.23</v>
      </c>
      <c r="O25" s="24">
        <v>17.13</v>
      </c>
      <c r="P25" s="33">
        <v>56.28</v>
      </c>
      <c r="Q25" s="24">
        <v>0.009</v>
      </c>
      <c r="R25" s="24">
        <v>0.05</v>
      </c>
      <c r="S25" s="24">
        <v>74.74</v>
      </c>
      <c r="T25" s="24">
        <v>10.28</v>
      </c>
      <c r="U25" s="24">
        <v>0.93</v>
      </c>
      <c r="V25" s="55">
        <v>25</v>
      </c>
    </row>
    <row r="26" spans="1:22" ht="25.5">
      <c r="A26" s="110" t="s">
        <v>126</v>
      </c>
      <c r="B26" s="19">
        <v>150</v>
      </c>
      <c r="C26" s="111">
        <v>160</v>
      </c>
      <c r="D26" s="41">
        <v>1.13</v>
      </c>
      <c r="E26" s="41">
        <v>0</v>
      </c>
      <c r="F26" s="41">
        <v>18.75</v>
      </c>
      <c r="G26" s="42">
        <v>77.09</v>
      </c>
      <c r="H26" s="112">
        <v>0.04</v>
      </c>
      <c r="I26" s="41">
        <v>0.05</v>
      </c>
      <c r="J26" s="41">
        <v>31.26</v>
      </c>
      <c r="K26" s="41">
        <v>27.32</v>
      </c>
      <c r="L26" s="41">
        <v>1.92</v>
      </c>
      <c r="M26" s="41">
        <v>1.28</v>
      </c>
      <c r="N26" s="41">
        <v>0</v>
      </c>
      <c r="O26" s="41">
        <v>21.12</v>
      </c>
      <c r="P26" s="42">
        <v>86.8</v>
      </c>
      <c r="Q26" s="112">
        <v>0.05</v>
      </c>
      <c r="R26" s="41">
        <v>0.06</v>
      </c>
      <c r="S26" s="41">
        <v>35.2</v>
      </c>
      <c r="T26" s="41">
        <v>30.8</v>
      </c>
      <c r="U26" s="41">
        <v>2.16</v>
      </c>
      <c r="V26" s="87">
        <v>130</v>
      </c>
    </row>
    <row r="27" spans="1:22" ht="12.75">
      <c r="A27" s="54" t="s">
        <v>25</v>
      </c>
      <c r="B27" s="18">
        <v>35</v>
      </c>
      <c r="C27" s="18">
        <v>45</v>
      </c>
      <c r="D27" s="24">
        <v>2.66</v>
      </c>
      <c r="E27" s="24">
        <v>0.28</v>
      </c>
      <c r="F27" s="24">
        <v>17.22</v>
      </c>
      <c r="G27" s="25">
        <v>82.25</v>
      </c>
      <c r="H27" s="32">
        <v>0.039</v>
      </c>
      <c r="I27" s="24">
        <v>0.0105</v>
      </c>
      <c r="J27" s="24">
        <v>0</v>
      </c>
      <c r="K27" s="24">
        <v>7</v>
      </c>
      <c r="L27" s="24">
        <v>0.39</v>
      </c>
      <c r="M27" s="24">
        <v>3.42</v>
      </c>
      <c r="N27" s="24">
        <v>0.36</v>
      </c>
      <c r="O27" s="24">
        <v>22.14</v>
      </c>
      <c r="P27" s="25">
        <v>105.75</v>
      </c>
      <c r="Q27" s="32">
        <v>0.049</v>
      </c>
      <c r="R27" s="24">
        <v>0.0135</v>
      </c>
      <c r="S27" s="24">
        <v>0</v>
      </c>
      <c r="T27" s="24">
        <v>9</v>
      </c>
      <c r="U27" s="24">
        <v>0.49</v>
      </c>
      <c r="V27" s="55" t="s">
        <v>20</v>
      </c>
    </row>
    <row r="28" spans="1:22" ht="12.75">
      <c r="A28" s="53" t="s">
        <v>85</v>
      </c>
      <c r="B28" s="73">
        <f>B27+B26+B25+B24+B23</f>
        <v>515</v>
      </c>
      <c r="C28" s="73">
        <f>C27+C26+C25+C24+C23</f>
        <v>615</v>
      </c>
      <c r="D28" s="119">
        <f>D27+D26+D25+D24+D23</f>
        <v>10.88</v>
      </c>
      <c r="E28" s="119">
        <f aca="true" t="shared" si="2" ref="E28:U28">E27+E26+E25+E24+E23</f>
        <v>14.39</v>
      </c>
      <c r="F28" s="119">
        <f t="shared" si="2"/>
        <v>80</v>
      </c>
      <c r="G28" s="119">
        <f t="shared" si="2"/>
        <v>483.46999999999997</v>
      </c>
      <c r="H28" s="119">
        <f t="shared" si="2"/>
        <v>0.094</v>
      </c>
      <c r="I28" s="119">
        <f t="shared" si="2"/>
        <v>0.1315</v>
      </c>
      <c r="J28" s="119">
        <f t="shared" si="2"/>
        <v>102.63000000000001</v>
      </c>
      <c r="K28" s="119">
        <f t="shared" si="2"/>
        <v>143.63</v>
      </c>
      <c r="L28" s="119">
        <f t="shared" si="2"/>
        <v>3.684</v>
      </c>
      <c r="M28" s="119">
        <f t="shared" si="2"/>
        <v>14.35</v>
      </c>
      <c r="N28" s="119">
        <f t="shared" si="2"/>
        <v>19.59</v>
      </c>
      <c r="O28" s="119">
        <f t="shared" si="2"/>
        <v>99.55</v>
      </c>
      <c r="P28" s="119">
        <f t="shared" si="2"/>
        <v>607.1500000000001</v>
      </c>
      <c r="Q28" s="119">
        <f t="shared" si="2"/>
        <v>0.118</v>
      </c>
      <c r="R28" s="119">
        <f t="shared" si="2"/>
        <v>0.16549999999999998</v>
      </c>
      <c r="S28" s="119">
        <f t="shared" si="2"/>
        <v>116.04</v>
      </c>
      <c r="T28" s="119">
        <f t="shared" si="2"/>
        <v>188.47</v>
      </c>
      <c r="U28" s="119">
        <f t="shared" si="2"/>
        <v>4.386</v>
      </c>
      <c r="V28" s="55"/>
    </row>
    <row r="29" spans="1:22" ht="12.75">
      <c r="A29" s="43"/>
      <c r="B29" s="18"/>
      <c r="C29" s="18"/>
      <c r="D29" s="24"/>
      <c r="E29" s="24"/>
      <c r="F29" s="24"/>
      <c r="G29" s="25"/>
      <c r="H29" s="32"/>
      <c r="I29" s="24"/>
      <c r="J29" s="24"/>
      <c r="K29" s="24"/>
      <c r="L29" s="24"/>
      <c r="M29" s="24"/>
      <c r="N29" s="24"/>
      <c r="O29" s="24"/>
      <c r="P29" s="25"/>
      <c r="Q29" s="32"/>
      <c r="R29" s="24"/>
      <c r="S29" s="24"/>
      <c r="T29" s="24"/>
      <c r="U29" s="24"/>
      <c r="V29" s="55"/>
    </row>
    <row r="30" spans="1:22" ht="12.75">
      <c r="A30" s="27" t="s">
        <v>84</v>
      </c>
      <c r="B30" s="28">
        <f>B28+B20+B12+B9</f>
        <v>1651</v>
      </c>
      <c r="C30" s="28">
        <f>C28+C20+C12+C9</f>
        <v>1943</v>
      </c>
      <c r="D30" s="177">
        <f>D28+D20+D12+D9</f>
        <v>60.92</v>
      </c>
      <c r="E30" s="177">
        <f aca="true" t="shared" si="3" ref="E30:U30">E28+E20+E12+E9</f>
        <v>68.61000000000001</v>
      </c>
      <c r="F30" s="177">
        <f t="shared" si="3"/>
        <v>206.31</v>
      </c>
      <c r="G30" s="177">
        <f t="shared" si="3"/>
        <v>1659.97</v>
      </c>
      <c r="H30" s="177">
        <f t="shared" si="3"/>
        <v>0.6890000000000001</v>
      </c>
      <c r="I30" s="177">
        <f t="shared" si="3"/>
        <v>1.4515</v>
      </c>
      <c r="J30" s="177">
        <f t="shared" si="3"/>
        <v>151.17000000000004</v>
      </c>
      <c r="K30" s="177">
        <f t="shared" si="3"/>
        <v>1039.6799999999998</v>
      </c>
      <c r="L30" s="177">
        <f t="shared" si="3"/>
        <v>12.434000000000001</v>
      </c>
      <c r="M30" s="177">
        <f t="shared" si="3"/>
        <v>73.96000000000001</v>
      </c>
      <c r="N30" s="177">
        <f t="shared" si="3"/>
        <v>82.67</v>
      </c>
      <c r="O30" s="177">
        <f t="shared" si="3"/>
        <v>247.28</v>
      </c>
      <c r="P30" s="177">
        <f t="shared" si="3"/>
        <v>1983.95</v>
      </c>
      <c r="Q30" s="177">
        <f t="shared" si="3"/>
        <v>0.7430000000000001</v>
      </c>
      <c r="R30" s="177">
        <f t="shared" si="3"/>
        <v>1.6055000000000001</v>
      </c>
      <c r="S30" s="177">
        <f t="shared" si="3"/>
        <v>170.94000000000003</v>
      </c>
      <c r="T30" s="177">
        <f t="shared" si="3"/>
        <v>1154.6699999999998</v>
      </c>
      <c r="U30" s="177">
        <f t="shared" si="3"/>
        <v>13.886</v>
      </c>
      <c r="V30" s="27"/>
    </row>
    <row r="31" s="113" customFormat="1" ht="12.75"/>
    <row r="33" spans="3:17" ht="12.7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113"/>
    </row>
    <row r="34" spans="3:17" ht="12.75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113"/>
    </row>
    <row r="35" spans="3:17" ht="12.75">
      <c r="C35" s="11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113"/>
    </row>
  </sheetData>
  <sheetProtection/>
  <mergeCells count="11">
    <mergeCell ref="T2:U2"/>
    <mergeCell ref="A2:A3"/>
    <mergeCell ref="B2:B3"/>
    <mergeCell ref="C2:C3"/>
    <mergeCell ref="M2:P2"/>
    <mergeCell ref="H2:J2"/>
    <mergeCell ref="A1:V1"/>
    <mergeCell ref="K2:L2"/>
    <mergeCell ref="D2:G2"/>
    <mergeCell ref="V2:V3"/>
    <mergeCell ref="Q2:S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F37" sqref="F37"/>
    </sheetView>
  </sheetViews>
  <sheetFormatPr defaultColWidth="5.75390625" defaultRowHeight="13.5" customHeight="1"/>
  <cols>
    <col min="1" max="1" width="30.25390625" style="1" customWidth="1"/>
    <col min="2" max="2" width="7.25390625" style="1" customWidth="1"/>
    <col min="3" max="3" width="6.875" style="1" customWidth="1"/>
    <col min="4" max="4" width="7.25390625" style="1" bestFit="1" customWidth="1"/>
    <col min="5" max="5" width="5.625" style="1" bestFit="1" customWidth="1"/>
    <col min="6" max="8" width="7.625" style="1" bestFit="1" customWidth="1"/>
    <col min="9" max="9" width="5.25390625" style="1" customWidth="1"/>
    <col min="10" max="10" width="7.125" style="1" customWidth="1"/>
    <col min="11" max="11" width="7.625" style="1" bestFit="1" customWidth="1"/>
    <col min="12" max="12" width="6.75390625" style="1" customWidth="1"/>
    <col min="13" max="13" width="6.625" style="1" bestFit="1" customWidth="1"/>
    <col min="14" max="14" width="7.875" style="1" customWidth="1"/>
    <col min="15" max="15" width="8.00390625" style="1" customWidth="1"/>
    <col min="16" max="16" width="7.625" style="1" bestFit="1" customWidth="1"/>
    <col min="17" max="18" width="5.375" style="1" customWidth="1"/>
    <col min="19" max="19" width="6.375" style="1" customWidth="1"/>
    <col min="20" max="20" width="7.625" style="1" bestFit="1" customWidth="1"/>
    <col min="21" max="21" width="7.25390625" style="1" bestFit="1" customWidth="1"/>
    <col min="22" max="22" width="6.625" style="1" customWidth="1"/>
    <col min="23" max="16384" width="5.75390625" style="1" customWidth="1"/>
  </cols>
  <sheetData>
    <row r="1" spans="1:22" ht="13.5" customHeight="1">
      <c r="A1" s="184" t="s">
        <v>65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3.5" customHeight="1">
      <c r="A2" s="187" t="s">
        <v>0</v>
      </c>
      <c r="B2" s="187" t="s">
        <v>28</v>
      </c>
      <c r="C2" s="187" t="s">
        <v>29</v>
      </c>
      <c r="D2" s="189" t="s">
        <v>1</v>
      </c>
      <c r="E2" s="190"/>
      <c r="F2" s="190"/>
      <c r="G2" s="191"/>
      <c r="H2" s="187" t="s">
        <v>10</v>
      </c>
      <c r="I2" s="187"/>
      <c r="J2" s="187"/>
      <c r="K2" s="187" t="s">
        <v>16</v>
      </c>
      <c r="L2" s="187"/>
      <c r="M2" s="187" t="s">
        <v>2</v>
      </c>
      <c r="N2" s="187"/>
      <c r="O2" s="187"/>
      <c r="P2" s="187"/>
      <c r="Q2" s="187" t="s">
        <v>10</v>
      </c>
      <c r="R2" s="187"/>
      <c r="S2" s="187"/>
      <c r="T2" s="187" t="s">
        <v>16</v>
      </c>
      <c r="U2" s="187"/>
      <c r="V2" s="187" t="s">
        <v>38</v>
      </c>
    </row>
    <row r="3" spans="1:22" ht="38.25" customHeight="1">
      <c r="A3" s="187"/>
      <c r="B3" s="187"/>
      <c r="C3" s="187"/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3</v>
      </c>
      <c r="N3" s="11" t="s">
        <v>4</v>
      </c>
      <c r="O3" s="11" t="s">
        <v>5</v>
      </c>
      <c r="P3" s="11" t="s">
        <v>6</v>
      </c>
      <c r="Q3" s="11" t="s">
        <v>11</v>
      </c>
      <c r="R3" s="11" t="s">
        <v>12</v>
      </c>
      <c r="S3" s="11" t="s">
        <v>13</v>
      </c>
      <c r="T3" s="11" t="s">
        <v>14</v>
      </c>
      <c r="U3" s="11" t="s">
        <v>15</v>
      </c>
      <c r="V3" s="187"/>
    </row>
    <row r="4" spans="1:22" ht="13.5" customHeight="1">
      <c r="A4" s="55" t="s">
        <v>7</v>
      </c>
      <c r="B4" s="55"/>
      <c r="C4" s="55"/>
      <c r="D4" s="43"/>
      <c r="E4" s="43"/>
      <c r="F4" s="43"/>
      <c r="G4" s="43"/>
      <c r="H4" s="32"/>
      <c r="I4" s="43"/>
      <c r="J4" s="43"/>
      <c r="K4" s="43"/>
      <c r="L4" s="43"/>
      <c r="M4" s="43"/>
      <c r="N4" s="43"/>
      <c r="O4" s="43"/>
      <c r="P4" s="55"/>
      <c r="Q4" s="32"/>
      <c r="R4" s="43"/>
      <c r="S4" s="43"/>
      <c r="T4" s="43"/>
      <c r="U4" s="43"/>
      <c r="V4" s="55"/>
    </row>
    <row r="5" spans="1:22" ht="25.5">
      <c r="A5" s="54" t="s">
        <v>66</v>
      </c>
      <c r="B5" s="18">
        <v>130</v>
      </c>
      <c r="C5" s="18">
        <v>150</v>
      </c>
      <c r="D5" s="32">
        <v>4.81</v>
      </c>
      <c r="E5" s="24">
        <v>4.72</v>
      </c>
      <c r="F5" s="24">
        <v>23.65</v>
      </c>
      <c r="G5" s="33">
        <v>158.42</v>
      </c>
      <c r="H5" s="24">
        <v>0.09</v>
      </c>
      <c r="I5" s="24">
        <v>0.12</v>
      </c>
      <c r="J5" s="24">
        <v>0.89</v>
      </c>
      <c r="K5" s="24">
        <v>92.63</v>
      </c>
      <c r="L5" s="24">
        <v>1.29</v>
      </c>
      <c r="M5" s="32">
        <v>5.57</v>
      </c>
      <c r="N5" s="24">
        <v>5.54</v>
      </c>
      <c r="O5" s="24">
        <v>27.29</v>
      </c>
      <c r="P5" s="33">
        <v>182.79</v>
      </c>
      <c r="Q5" s="24">
        <v>0.11</v>
      </c>
      <c r="R5" s="24">
        <v>0.14</v>
      </c>
      <c r="S5" s="24">
        <v>1.03</v>
      </c>
      <c r="T5" s="24">
        <v>106.88</v>
      </c>
      <c r="U5" s="24">
        <v>1.49</v>
      </c>
      <c r="V5" s="55">
        <v>5</v>
      </c>
    </row>
    <row r="6" spans="1:22" ht="12.75">
      <c r="A6" s="54" t="s">
        <v>32</v>
      </c>
      <c r="B6" s="18">
        <v>180</v>
      </c>
      <c r="C6" s="18">
        <v>200</v>
      </c>
      <c r="D6" s="32">
        <v>2.77</v>
      </c>
      <c r="E6" s="32">
        <v>2.78</v>
      </c>
      <c r="F6" s="32">
        <v>10.38</v>
      </c>
      <c r="G6" s="18">
        <v>77.96</v>
      </c>
      <c r="H6" s="32">
        <v>0.018</v>
      </c>
      <c r="I6" s="32">
        <v>0.09</v>
      </c>
      <c r="J6" s="24">
        <v>0</v>
      </c>
      <c r="K6" s="32">
        <v>97.56</v>
      </c>
      <c r="L6" s="32">
        <v>0.36</v>
      </c>
      <c r="M6" s="32">
        <v>3.09</v>
      </c>
      <c r="N6" s="32">
        <v>3.08</v>
      </c>
      <c r="O6" s="32">
        <v>11.73</v>
      </c>
      <c r="P6" s="18">
        <v>86.98</v>
      </c>
      <c r="Q6" s="32">
        <v>0.02</v>
      </c>
      <c r="R6" s="24">
        <v>0.1</v>
      </c>
      <c r="S6" s="24">
        <v>0</v>
      </c>
      <c r="T6" s="32">
        <v>108.4</v>
      </c>
      <c r="U6" s="24">
        <v>0.4</v>
      </c>
      <c r="V6" s="55">
        <v>24</v>
      </c>
    </row>
    <row r="7" spans="1:22" s="57" customFormat="1" ht="12.75">
      <c r="A7" s="64" t="s">
        <v>80</v>
      </c>
      <c r="B7" s="4">
        <v>40</v>
      </c>
      <c r="C7" s="69">
        <v>40</v>
      </c>
      <c r="D7" s="122">
        <v>5.08</v>
      </c>
      <c r="E7" s="48">
        <v>4.6</v>
      </c>
      <c r="F7" s="124">
        <v>0.28</v>
      </c>
      <c r="G7" s="105">
        <v>62.8</v>
      </c>
      <c r="H7" s="38">
        <v>0.03</v>
      </c>
      <c r="I7" s="38">
        <v>0.18</v>
      </c>
      <c r="J7" s="38">
        <v>0</v>
      </c>
      <c r="K7" s="38">
        <v>22</v>
      </c>
      <c r="L7" s="122">
        <v>1.08</v>
      </c>
      <c r="M7" s="122">
        <v>5.08</v>
      </c>
      <c r="N7" s="48">
        <v>4.6</v>
      </c>
      <c r="O7" s="125">
        <v>0.28</v>
      </c>
      <c r="P7" s="105">
        <v>62.8</v>
      </c>
      <c r="Q7" s="38">
        <v>0.03</v>
      </c>
      <c r="R7" s="38">
        <v>0.18</v>
      </c>
      <c r="S7" s="38">
        <v>0</v>
      </c>
      <c r="T7" s="38">
        <v>22</v>
      </c>
      <c r="U7" s="32">
        <v>1.08</v>
      </c>
      <c r="V7" s="72">
        <v>16</v>
      </c>
    </row>
    <row r="8" spans="1:22" ht="12.75">
      <c r="A8" s="54" t="s">
        <v>25</v>
      </c>
      <c r="B8" s="18">
        <v>30</v>
      </c>
      <c r="C8" s="18">
        <v>40</v>
      </c>
      <c r="D8" s="24">
        <v>2.28</v>
      </c>
      <c r="E8" s="24">
        <v>0.24</v>
      </c>
      <c r="F8" s="115">
        <v>14.76</v>
      </c>
      <c r="G8" s="18">
        <v>70.5</v>
      </c>
      <c r="H8" s="24">
        <v>0.033</v>
      </c>
      <c r="I8" s="24">
        <v>0.009</v>
      </c>
      <c r="J8" s="24">
        <v>0</v>
      </c>
      <c r="K8" s="24">
        <v>6</v>
      </c>
      <c r="L8" s="24">
        <v>0.33</v>
      </c>
      <c r="M8" s="24">
        <v>0.32</v>
      </c>
      <c r="N8" s="115">
        <v>0.32</v>
      </c>
      <c r="O8" s="32">
        <v>19.68</v>
      </c>
      <c r="P8" s="25">
        <v>94</v>
      </c>
      <c r="Q8" s="24">
        <v>0.044</v>
      </c>
      <c r="R8" s="24">
        <v>0.012</v>
      </c>
      <c r="S8" s="24">
        <v>0</v>
      </c>
      <c r="T8" s="24">
        <v>8</v>
      </c>
      <c r="U8" s="32">
        <v>0.44</v>
      </c>
      <c r="V8" s="55" t="s">
        <v>20</v>
      </c>
    </row>
    <row r="9" spans="1:22" ht="12.75">
      <c r="A9" s="53" t="s">
        <v>82</v>
      </c>
      <c r="B9" s="73">
        <f>B8+B7+B6+B5</f>
        <v>380</v>
      </c>
      <c r="C9" s="73">
        <f>C8+C7+C6+C5</f>
        <v>430</v>
      </c>
      <c r="D9" s="119">
        <f>D8+D7+D6+D5</f>
        <v>14.939999999999998</v>
      </c>
      <c r="E9" s="119">
        <f aca="true" t="shared" si="0" ref="E9:U9">E8+E7+E6+E5</f>
        <v>12.34</v>
      </c>
      <c r="F9" s="119">
        <f t="shared" si="0"/>
        <v>49.07</v>
      </c>
      <c r="G9" s="119">
        <f t="shared" si="0"/>
        <v>369.67999999999995</v>
      </c>
      <c r="H9" s="119">
        <f t="shared" si="0"/>
        <v>0.17099999999999999</v>
      </c>
      <c r="I9" s="119">
        <f t="shared" si="0"/>
        <v>0.399</v>
      </c>
      <c r="J9" s="119">
        <f t="shared" si="0"/>
        <v>0.89</v>
      </c>
      <c r="K9" s="119">
        <f t="shared" si="0"/>
        <v>218.19</v>
      </c>
      <c r="L9" s="119">
        <f t="shared" si="0"/>
        <v>3.06</v>
      </c>
      <c r="M9" s="119">
        <f t="shared" si="0"/>
        <v>14.06</v>
      </c>
      <c r="N9" s="119">
        <f t="shared" si="0"/>
        <v>13.54</v>
      </c>
      <c r="O9" s="119">
        <f t="shared" si="0"/>
        <v>58.980000000000004</v>
      </c>
      <c r="P9" s="119">
        <f t="shared" si="0"/>
        <v>426.57000000000005</v>
      </c>
      <c r="Q9" s="119">
        <f t="shared" si="0"/>
        <v>0.20400000000000001</v>
      </c>
      <c r="R9" s="119">
        <f t="shared" si="0"/>
        <v>0.43200000000000005</v>
      </c>
      <c r="S9" s="119">
        <f t="shared" si="0"/>
        <v>1.03</v>
      </c>
      <c r="T9" s="119">
        <f t="shared" si="0"/>
        <v>245.28</v>
      </c>
      <c r="U9" s="119">
        <f t="shared" si="0"/>
        <v>3.41</v>
      </c>
      <c r="V9" s="55"/>
    </row>
    <row r="10" spans="1:22" ht="12.75">
      <c r="A10" s="43"/>
      <c r="B10" s="18"/>
      <c r="C10" s="18"/>
      <c r="D10" s="24"/>
      <c r="E10" s="24"/>
      <c r="F10" s="24"/>
      <c r="G10" s="33"/>
      <c r="H10" s="24"/>
      <c r="I10" s="24"/>
      <c r="J10" s="24"/>
      <c r="K10" s="24"/>
      <c r="L10" s="24"/>
      <c r="M10" s="24"/>
      <c r="N10" s="24"/>
      <c r="O10" s="24"/>
      <c r="P10" s="33"/>
      <c r="Q10" s="24"/>
      <c r="R10" s="24"/>
      <c r="S10" s="24"/>
      <c r="T10" s="24"/>
      <c r="U10" s="24"/>
      <c r="V10" s="55"/>
    </row>
    <row r="11" spans="1:22" ht="12.75">
      <c r="A11" s="55" t="s">
        <v>17</v>
      </c>
      <c r="B11" s="67"/>
      <c r="C11" s="67"/>
      <c r="D11" s="32"/>
      <c r="E11" s="32"/>
      <c r="F11" s="32"/>
      <c r="G11" s="18"/>
      <c r="H11" s="32"/>
      <c r="I11" s="32"/>
      <c r="J11" s="32"/>
      <c r="K11" s="32"/>
      <c r="L11" s="32"/>
      <c r="M11" s="32"/>
      <c r="N11" s="32"/>
      <c r="O11" s="32"/>
      <c r="P11" s="18"/>
      <c r="Q11" s="32"/>
      <c r="R11" s="32"/>
      <c r="S11" s="32"/>
      <c r="T11" s="32"/>
      <c r="U11" s="32"/>
      <c r="V11" s="55"/>
    </row>
    <row r="12" spans="1:22" ht="25.5">
      <c r="A12" s="54" t="s">
        <v>90</v>
      </c>
      <c r="B12" s="18">
        <v>150</v>
      </c>
      <c r="C12" s="18">
        <v>170</v>
      </c>
      <c r="D12" s="24">
        <v>0.9</v>
      </c>
      <c r="E12" s="24">
        <v>0</v>
      </c>
      <c r="F12" s="24">
        <v>5.5</v>
      </c>
      <c r="G12" s="25">
        <v>80.23</v>
      </c>
      <c r="H12" s="32">
        <v>0.044</v>
      </c>
      <c r="I12" s="24">
        <v>0.21</v>
      </c>
      <c r="J12" s="24">
        <v>0.77</v>
      </c>
      <c r="K12" s="24">
        <v>180.76</v>
      </c>
      <c r="L12" s="24">
        <v>0.145</v>
      </c>
      <c r="M12" s="24">
        <v>6.02</v>
      </c>
      <c r="N12" s="24">
        <v>4.14</v>
      </c>
      <c r="O12" s="24">
        <v>6.26</v>
      </c>
      <c r="P12" s="25">
        <v>91.23</v>
      </c>
      <c r="Q12" s="32">
        <v>0.05</v>
      </c>
      <c r="R12" s="24">
        <v>0.24</v>
      </c>
      <c r="S12" s="24">
        <v>0.88</v>
      </c>
      <c r="T12" s="24">
        <v>205.76</v>
      </c>
      <c r="U12" s="24">
        <v>0.16</v>
      </c>
      <c r="V12" s="55">
        <v>32</v>
      </c>
    </row>
    <row r="13" spans="1:22" ht="12.75">
      <c r="A13" s="110" t="s">
        <v>33</v>
      </c>
      <c r="B13" s="135">
        <v>20</v>
      </c>
      <c r="C13" s="158">
        <v>30</v>
      </c>
      <c r="D13" s="24">
        <v>0.84</v>
      </c>
      <c r="E13" s="24">
        <v>3.2</v>
      </c>
      <c r="F13" s="24">
        <v>27.67</v>
      </c>
      <c r="G13" s="33">
        <v>13.87</v>
      </c>
      <c r="H13" s="32">
        <v>0.04</v>
      </c>
      <c r="I13" s="24">
        <v>0.053</v>
      </c>
      <c r="J13" s="24">
        <v>0</v>
      </c>
      <c r="K13" s="24">
        <v>4.93</v>
      </c>
      <c r="L13" s="24">
        <v>0.33</v>
      </c>
      <c r="M13" s="24">
        <v>1.5</v>
      </c>
      <c r="N13" s="24">
        <v>5.76</v>
      </c>
      <c r="O13" s="24">
        <v>49.8</v>
      </c>
      <c r="P13" s="33">
        <v>25.05</v>
      </c>
      <c r="Q13" s="32">
        <v>0.06</v>
      </c>
      <c r="R13" s="24">
        <v>0.09</v>
      </c>
      <c r="S13" s="24">
        <v>0</v>
      </c>
      <c r="T13" s="24">
        <v>8.85</v>
      </c>
      <c r="U13" s="24">
        <v>0.6</v>
      </c>
      <c r="V13" s="55" t="s">
        <v>20</v>
      </c>
    </row>
    <row r="14" spans="1:22" ht="12.75">
      <c r="A14" s="53" t="s">
        <v>91</v>
      </c>
      <c r="B14" s="73">
        <f>SUM(B12:B13)</f>
        <v>170</v>
      </c>
      <c r="C14" s="73">
        <f>SUM(C12:C13)</f>
        <v>200</v>
      </c>
      <c r="D14" s="119">
        <f>D13+D12</f>
        <v>1.74</v>
      </c>
      <c r="E14" s="119">
        <f aca="true" t="shared" si="1" ref="E14:U14">E13+E12</f>
        <v>3.2</v>
      </c>
      <c r="F14" s="119">
        <f t="shared" si="1"/>
        <v>33.17</v>
      </c>
      <c r="G14" s="119">
        <f t="shared" si="1"/>
        <v>94.10000000000001</v>
      </c>
      <c r="H14" s="119">
        <f t="shared" si="1"/>
        <v>0.08399999999999999</v>
      </c>
      <c r="I14" s="119">
        <f t="shared" si="1"/>
        <v>0.263</v>
      </c>
      <c r="J14" s="119">
        <f t="shared" si="1"/>
        <v>0.77</v>
      </c>
      <c r="K14" s="119">
        <f t="shared" si="1"/>
        <v>185.69</v>
      </c>
      <c r="L14" s="119">
        <f t="shared" si="1"/>
        <v>0.475</v>
      </c>
      <c r="M14" s="119">
        <f t="shared" si="1"/>
        <v>7.52</v>
      </c>
      <c r="N14" s="119">
        <f t="shared" si="1"/>
        <v>9.899999999999999</v>
      </c>
      <c r="O14" s="119">
        <f t="shared" si="1"/>
        <v>56.059999999999995</v>
      </c>
      <c r="P14" s="119">
        <f t="shared" si="1"/>
        <v>116.28</v>
      </c>
      <c r="Q14" s="119">
        <f t="shared" si="1"/>
        <v>0.11</v>
      </c>
      <c r="R14" s="119">
        <f t="shared" si="1"/>
        <v>0.32999999999999996</v>
      </c>
      <c r="S14" s="119">
        <f t="shared" si="1"/>
        <v>0.88</v>
      </c>
      <c r="T14" s="119">
        <f t="shared" si="1"/>
        <v>214.60999999999999</v>
      </c>
      <c r="U14" s="119">
        <f t="shared" si="1"/>
        <v>0.76</v>
      </c>
      <c r="V14" s="55"/>
    </row>
    <row r="15" spans="1:22" ht="12.75">
      <c r="A15" s="43"/>
      <c r="B15" s="18"/>
      <c r="C15" s="18"/>
      <c r="D15" s="32"/>
      <c r="E15" s="24"/>
      <c r="F15" s="24"/>
      <c r="G15" s="33"/>
      <c r="H15" s="32"/>
      <c r="I15" s="115"/>
      <c r="J15" s="115"/>
      <c r="K15" s="115"/>
      <c r="L15" s="115"/>
      <c r="M15" s="24"/>
      <c r="N15" s="24"/>
      <c r="O15" s="24"/>
      <c r="P15" s="33"/>
      <c r="Q15" s="32"/>
      <c r="R15" s="115"/>
      <c r="S15" s="115"/>
      <c r="T15" s="115"/>
      <c r="U15" s="115"/>
      <c r="V15" s="55"/>
    </row>
    <row r="16" spans="1:22" ht="12.75">
      <c r="A16" s="55" t="s">
        <v>8</v>
      </c>
      <c r="B16" s="18"/>
      <c r="C16" s="18"/>
      <c r="D16" s="24"/>
      <c r="E16" s="24"/>
      <c r="F16" s="24"/>
      <c r="G16" s="33"/>
      <c r="H16" s="24"/>
      <c r="I16" s="24"/>
      <c r="J16" s="24"/>
      <c r="K16" s="24"/>
      <c r="L16" s="24"/>
      <c r="M16" s="24"/>
      <c r="N16" s="24"/>
      <c r="O16" s="24"/>
      <c r="P16" s="33"/>
      <c r="Q16" s="24"/>
      <c r="R16" s="24"/>
      <c r="S16" s="24"/>
      <c r="T16" s="24"/>
      <c r="U16" s="24"/>
      <c r="V16" s="55"/>
    </row>
    <row r="17" spans="1:22" ht="12.75">
      <c r="A17" s="54" t="s">
        <v>123</v>
      </c>
      <c r="B17" s="18">
        <v>40</v>
      </c>
      <c r="C17" s="18">
        <v>60</v>
      </c>
      <c r="D17" s="32">
        <v>0.5</v>
      </c>
      <c r="E17" s="24">
        <v>4.08</v>
      </c>
      <c r="F17" s="24">
        <v>2.93</v>
      </c>
      <c r="G17" s="25">
        <v>50.8</v>
      </c>
      <c r="H17" s="24">
        <v>0.013</v>
      </c>
      <c r="I17" s="24">
        <v>0.13</v>
      </c>
      <c r="J17" s="24">
        <v>0.65</v>
      </c>
      <c r="K17" s="24">
        <v>9.47</v>
      </c>
      <c r="L17" s="24">
        <v>0.31</v>
      </c>
      <c r="M17" s="32">
        <v>0.75</v>
      </c>
      <c r="N17" s="24">
        <v>6.12</v>
      </c>
      <c r="O17" s="24">
        <v>4.39</v>
      </c>
      <c r="P17" s="25">
        <v>76.2</v>
      </c>
      <c r="Q17" s="24">
        <v>0.02</v>
      </c>
      <c r="R17" s="24">
        <v>0.02</v>
      </c>
      <c r="S17" s="24">
        <v>0.98</v>
      </c>
      <c r="T17" s="24">
        <v>14.2</v>
      </c>
      <c r="U17" s="24">
        <v>0.47</v>
      </c>
      <c r="V17" s="55">
        <v>110</v>
      </c>
    </row>
    <row r="18" spans="1:22" ht="25.5">
      <c r="A18" s="54" t="s">
        <v>124</v>
      </c>
      <c r="B18" s="18" t="s">
        <v>73</v>
      </c>
      <c r="C18" s="18" t="s">
        <v>74</v>
      </c>
      <c r="D18" s="24">
        <v>7.28</v>
      </c>
      <c r="E18" s="24">
        <v>4.54</v>
      </c>
      <c r="F18" s="24">
        <v>15.49</v>
      </c>
      <c r="G18" s="25">
        <v>128.9</v>
      </c>
      <c r="H18" s="24">
        <v>0.1</v>
      </c>
      <c r="I18" s="24">
        <v>0.079</v>
      </c>
      <c r="J18" s="24">
        <v>11.9</v>
      </c>
      <c r="K18" s="24">
        <v>23.43</v>
      </c>
      <c r="L18" s="24">
        <v>1.63</v>
      </c>
      <c r="M18" s="24">
        <v>8.09</v>
      </c>
      <c r="N18" s="24">
        <v>5.05</v>
      </c>
      <c r="O18" s="24">
        <v>17.22</v>
      </c>
      <c r="P18" s="25">
        <v>143.22</v>
      </c>
      <c r="Q18" s="24">
        <v>0.11</v>
      </c>
      <c r="R18" s="24">
        <v>0.09</v>
      </c>
      <c r="S18" s="24">
        <v>13.22</v>
      </c>
      <c r="T18" s="24">
        <v>26.03</v>
      </c>
      <c r="U18" s="24">
        <v>1.82</v>
      </c>
      <c r="V18" s="55">
        <v>43</v>
      </c>
    </row>
    <row r="19" spans="1:22" ht="12.75">
      <c r="A19" s="64" t="s">
        <v>52</v>
      </c>
      <c r="B19" s="4">
        <v>110</v>
      </c>
      <c r="C19" s="4">
        <v>130</v>
      </c>
      <c r="D19" s="31">
        <v>1.9</v>
      </c>
      <c r="E19" s="31">
        <v>2.6</v>
      </c>
      <c r="F19" s="31">
        <v>16.3</v>
      </c>
      <c r="G19" s="101">
        <v>71</v>
      </c>
      <c r="H19" s="24">
        <v>0.08</v>
      </c>
      <c r="I19" s="24">
        <v>0.123</v>
      </c>
      <c r="J19" s="24">
        <v>17.3</v>
      </c>
      <c r="K19" s="24">
        <v>42.3</v>
      </c>
      <c r="L19" s="90">
        <v>0.98</v>
      </c>
      <c r="M19" s="31">
        <v>2.3</v>
      </c>
      <c r="N19" s="31">
        <v>3.03</v>
      </c>
      <c r="O19" s="31">
        <v>19.15</v>
      </c>
      <c r="P19" s="47">
        <v>83.98</v>
      </c>
      <c r="Q19" s="89">
        <v>0.095</v>
      </c>
      <c r="R19" s="24">
        <v>0.14</v>
      </c>
      <c r="S19" s="24">
        <v>20.37</v>
      </c>
      <c r="T19" s="24">
        <v>50</v>
      </c>
      <c r="U19" s="90">
        <v>1.13</v>
      </c>
      <c r="V19" s="55">
        <v>67</v>
      </c>
    </row>
    <row r="20" spans="1:22" ht="12.75">
      <c r="A20" s="54" t="s">
        <v>67</v>
      </c>
      <c r="B20" s="18" t="s">
        <v>41</v>
      </c>
      <c r="C20" s="18" t="s">
        <v>41</v>
      </c>
      <c r="D20" s="24">
        <v>6.6</v>
      </c>
      <c r="E20" s="24">
        <v>7.17</v>
      </c>
      <c r="F20" s="24">
        <v>5.9</v>
      </c>
      <c r="G20" s="33">
        <v>114.07</v>
      </c>
      <c r="H20" s="24">
        <v>0.05</v>
      </c>
      <c r="I20" s="24">
        <v>0.07</v>
      </c>
      <c r="J20" s="24">
        <v>22.91</v>
      </c>
      <c r="K20" s="24">
        <v>30.26</v>
      </c>
      <c r="L20" s="24">
        <v>1.34</v>
      </c>
      <c r="M20" s="24">
        <v>6.6</v>
      </c>
      <c r="N20" s="24">
        <v>7.17</v>
      </c>
      <c r="O20" s="24">
        <v>5.9</v>
      </c>
      <c r="P20" s="33">
        <v>114.07</v>
      </c>
      <c r="Q20" s="24">
        <v>0.05</v>
      </c>
      <c r="R20" s="24">
        <v>0.07</v>
      </c>
      <c r="S20" s="24">
        <v>22.91</v>
      </c>
      <c r="T20" s="24">
        <v>30.26</v>
      </c>
      <c r="U20" s="24">
        <v>1.34</v>
      </c>
      <c r="V20" s="55">
        <v>86</v>
      </c>
    </row>
    <row r="21" spans="1:22" s="30" customFormat="1" ht="12.75">
      <c r="A21" s="54" t="s">
        <v>44</v>
      </c>
      <c r="B21" s="18">
        <v>180</v>
      </c>
      <c r="C21" s="18">
        <v>200</v>
      </c>
      <c r="D21" s="43">
        <v>0.41</v>
      </c>
      <c r="E21" s="24">
        <v>0</v>
      </c>
      <c r="F21" s="43">
        <v>19.97</v>
      </c>
      <c r="G21" s="55">
        <v>81.48</v>
      </c>
      <c r="H21" s="24">
        <v>0.009</v>
      </c>
      <c r="I21" s="24">
        <v>0</v>
      </c>
      <c r="J21" s="24">
        <v>0</v>
      </c>
      <c r="K21" s="43">
        <v>43.2</v>
      </c>
      <c r="L21" s="43">
        <v>0</v>
      </c>
      <c r="M21" s="43">
        <v>0.9</v>
      </c>
      <c r="N21" s="24">
        <v>0</v>
      </c>
      <c r="O21" s="43">
        <v>23.5</v>
      </c>
      <c r="P21" s="55">
        <v>95.95</v>
      </c>
      <c r="Q21" s="24">
        <v>0</v>
      </c>
      <c r="R21" s="24">
        <v>0</v>
      </c>
      <c r="S21" s="24">
        <v>0</v>
      </c>
      <c r="T21" s="43">
        <v>52.8</v>
      </c>
      <c r="U21" s="43">
        <v>0</v>
      </c>
      <c r="V21" s="55">
        <v>22</v>
      </c>
    </row>
    <row r="22" spans="1:22" ht="12.75">
      <c r="A22" s="54" t="s">
        <v>9</v>
      </c>
      <c r="B22" s="18">
        <v>35</v>
      </c>
      <c r="C22" s="18">
        <v>45</v>
      </c>
      <c r="D22" s="24">
        <v>2.31</v>
      </c>
      <c r="E22" s="24">
        <v>0.42</v>
      </c>
      <c r="F22" s="24">
        <v>15.05</v>
      </c>
      <c r="G22" s="25">
        <v>70.7</v>
      </c>
      <c r="H22" s="32">
        <v>0.06</v>
      </c>
      <c r="I22" s="24">
        <v>0.03</v>
      </c>
      <c r="J22" s="24">
        <v>0</v>
      </c>
      <c r="K22" s="24">
        <v>18.9</v>
      </c>
      <c r="L22" s="24">
        <v>1.16</v>
      </c>
      <c r="M22" s="24">
        <v>2.97</v>
      </c>
      <c r="N22" s="24">
        <v>0.54</v>
      </c>
      <c r="O22" s="24">
        <v>19.35</v>
      </c>
      <c r="P22" s="33">
        <v>90.9</v>
      </c>
      <c r="Q22" s="32">
        <v>0.07</v>
      </c>
      <c r="R22" s="24">
        <v>0.04</v>
      </c>
      <c r="S22" s="24">
        <v>0</v>
      </c>
      <c r="T22" s="24">
        <v>24.3</v>
      </c>
      <c r="U22" s="24">
        <v>1.49</v>
      </c>
      <c r="V22" s="55" t="s">
        <v>20</v>
      </c>
    </row>
    <row r="23" spans="1:22" ht="12.75">
      <c r="A23" s="53" t="s">
        <v>83</v>
      </c>
      <c r="B23" s="73">
        <f>B22+B21+B19+B17+186+100</f>
        <v>651</v>
      </c>
      <c r="C23" s="155">
        <f>C22+C21+C19+C17+208+100</f>
        <v>743</v>
      </c>
      <c r="D23" s="119">
        <f>D22+D21+D20+D19+D18+D17</f>
        <v>19</v>
      </c>
      <c r="E23" s="119">
        <f aca="true" t="shared" si="2" ref="E23:U23">E22+E21+E20+E19+E18+E17</f>
        <v>18.810000000000002</v>
      </c>
      <c r="F23" s="119">
        <f t="shared" si="2"/>
        <v>75.64</v>
      </c>
      <c r="G23" s="119">
        <f t="shared" si="2"/>
        <v>516.9499999999999</v>
      </c>
      <c r="H23" s="119">
        <f t="shared" si="2"/>
        <v>0.31200000000000006</v>
      </c>
      <c r="I23" s="119">
        <f t="shared" si="2"/>
        <v>0.432</v>
      </c>
      <c r="J23" s="119">
        <f t="shared" si="2"/>
        <v>52.76</v>
      </c>
      <c r="K23" s="119">
        <f t="shared" si="2"/>
        <v>167.56</v>
      </c>
      <c r="L23" s="119">
        <f t="shared" si="2"/>
        <v>5.419999999999999</v>
      </c>
      <c r="M23" s="119">
        <f t="shared" si="2"/>
        <v>21.61</v>
      </c>
      <c r="N23" s="119">
        <f t="shared" si="2"/>
        <v>21.91</v>
      </c>
      <c r="O23" s="119">
        <f t="shared" si="2"/>
        <v>89.51</v>
      </c>
      <c r="P23" s="119">
        <f t="shared" si="2"/>
        <v>604.32</v>
      </c>
      <c r="Q23" s="119">
        <f t="shared" si="2"/>
        <v>0.34500000000000003</v>
      </c>
      <c r="R23" s="119">
        <f t="shared" si="2"/>
        <v>0.36</v>
      </c>
      <c r="S23" s="119">
        <f t="shared" si="2"/>
        <v>57.48</v>
      </c>
      <c r="T23" s="119">
        <f t="shared" si="2"/>
        <v>197.59</v>
      </c>
      <c r="U23" s="119">
        <f t="shared" si="2"/>
        <v>6.25</v>
      </c>
      <c r="V23" s="53"/>
    </row>
    <row r="24" spans="1:22" ht="12.75">
      <c r="A24" s="43"/>
      <c r="B24" s="18"/>
      <c r="C24" s="18"/>
      <c r="D24" s="24"/>
      <c r="E24" s="24"/>
      <c r="F24" s="24"/>
      <c r="G24" s="33"/>
      <c r="H24" s="32"/>
      <c r="I24" s="24"/>
      <c r="J24" s="24"/>
      <c r="K24" s="24"/>
      <c r="L24" s="24"/>
      <c r="M24" s="24"/>
      <c r="N24" s="24"/>
      <c r="O24" s="24"/>
      <c r="P24" s="33"/>
      <c r="Q24" s="32"/>
      <c r="R24" s="24"/>
      <c r="S24" s="24"/>
      <c r="T24" s="24"/>
      <c r="U24" s="24"/>
      <c r="V24" s="55"/>
    </row>
    <row r="25" spans="1:22" ht="12.75">
      <c r="A25" s="55" t="s">
        <v>21</v>
      </c>
      <c r="B25" s="55"/>
      <c r="C25" s="55"/>
      <c r="D25" s="43"/>
      <c r="E25" s="43"/>
      <c r="F25" s="43"/>
      <c r="G25" s="55"/>
      <c r="H25" s="32"/>
      <c r="I25" s="43"/>
      <c r="J25" s="43"/>
      <c r="K25" s="43"/>
      <c r="L25" s="43"/>
      <c r="M25" s="43"/>
      <c r="N25" s="43"/>
      <c r="O25" s="43"/>
      <c r="P25" s="55"/>
      <c r="Q25" s="32"/>
      <c r="R25" s="43"/>
      <c r="S25" s="43"/>
      <c r="T25" s="43"/>
      <c r="U25" s="43"/>
      <c r="V25" s="55"/>
    </row>
    <row r="26" spans="1:22" ht="38.25">
      <c r="A26" s="160" t="s">
        <v>130</v>
      </c>
      <c r="B26" s="55">
        <v>40</v>
      </c>
      <c r="C26" s="55">
        <v>60</v>
      </c>
      <c r="D26" s="43">
        <v>0.47</v>
      </c>
      <c r="E26" s="43">
        <v>0.08</v>
      </c>
      <c r="F26" s="43">
        <v>1.53</v>
      </c>
      <c r="G26" s="55">
        <v>9.2</v>
      </c>
      <c r="H26" s="32">
        <v>0</v>
      </c>
      <c r="I26" s="43">
        <v>0</v>
      </c>
      <c r="J26" s="43">
        <v>10</v>
      </c>
      <c r="K26" s="43">
        <v>5.6</v>
      </c>
      <c r="L26" s="43">
        <v>0.33</v>
      </c>
      <c r="M26" s="43">
        <v>0.7</v>
      </c>
      <c r="N26" s="43">
        <v>0.12</v>
      </c>
      <c r="O26" s="43">
        <v>2.3</v>
      </c>
      <c r="P26" s="55">
        <v>13.8</v>
      </c>
      <c r="Q26" s="32">
        <v>0</v>
      </c>
      <c r="R26" s="43">
        <v>0</v>
      </c>
      <c r="S26" s="43">
        <v>15</v>
      </c>
      <c r="T26" s="43">
        <v>8.4</v>
      </c>
      <c r="U26" s="43">
        <v>0.5</v>
      </c>
      <c r="V26" s="55">
        <v>115</v>
      </c>
    </row>
    <row r="27" spans="1:22" ht="38.25">
      <c r="A27" s="54" t="s">
        <v>131</v>
      </c>
      <c r="B27" s="18">
        <v>40</v>
      </c>
      <c r="C27" s="18">
        <v>60</v>
      </c>
      <c r="D27" s="32">
        <v>0.71</v>
      </c>
      <c r="E27" s="24">
        <v>2.5</v>
      </c>
      <c r="F27" s="24">
        <v>3.87</v>
      </c>
      <c r="G27" s="25">
        <v>41.06</v>
      </c>
      <c r="H27" s="24">
        <v>0.03</v>
      </c>
      <c r="I27" s="24">
        <v>0.02</v>
      </c>
      <c r="J27" s="24">
        <v>3.16</v>
      </c>
      <c r="K27" s="24">
        <v>6.54</v>
      </c>
      <c r="L27" s="24">
        <v>0.3</v>
      </c>
      <c r="M27" s="32">
        <v>1.06</v>
      </c>
      <c r="N27" s="24">
        <v>3.75</v>
      </c>
      <c r="O27" s="24">
        <v>5.8</v>
      </c>
      <c r="P27" s="25">
        <v>61.6</v>
      </c>
      <c r="Q27" s="24">
        <v>0.04</v>
      </c>
      <c r="R27" s="24">
        <v>0.02</v>
      </c>
      <c r="S27" s="24">
        <v>4.7</v>
      </c>
      <c r="T27" s="24">
        <v>9.81</v>
      </c>
      <c r="U27" s="24">
        <v>0.4</v>
      </c>
      <c r="V27" s="55">
        <v>124</v>
      </c>
    </row>
    <row r="28" spans="1:22" ht="25.5">
      <c r="A28" s="54" t="s">
        <v>125</v>
      </c>
      <c r="B28" s="18">
        <v>120</v>
      </c>
      <c r="C28" s="18">
        <v>140</v>
      </c>
      <c r="D28" s="24">
        <v>15.34</v>
      </c>
      <c r="E28" s="24">
        <v>6.24</v>
      </c>
      <c r="F28" s="24">
        <v>5.054</v>
      </c>
      <c r="G28" s="25">
        <v>136.7</v>
      </c>
      <c r="H28" s="24">
        <v>0.05</v>
      </c>
      <c r="I28" s="24">
        <v>0.24</v>
      </c>
      <c r="J28" s="24">
        <v>2.05</v>
      </c>
      <c r="K28" s="24">
        <v>66.1</v>
      </c>
      <c r="L28" s="24">
        <v>0.95</v>
      </c>
      <c r="M28" s="24">
        <v>16</v>
      </c>
      <c r="N28" s="24">
        <v>7.19</v>
      </c>
      <c r="O28" s="24">
        <v>4.16</v>
      </c>
      <c r="P28" s="25">
        <v>144.43</v>
      </c>
      <c r="Q28" s="24">
        <v>0.06</v>
      </c>
      <c r="R28" s="24">
        <v>0.26</v>
      </c>
      <c r="S28" s="24">
        <v>2.13</v>
      </c>
      <c r="T28" s="24">
        <v>73.34</v>
      </c>
      <c r="U28" s="24">
        <v>1.04</v>
      </c>
      <c r="V28" s="55">
        <v>104</v>
      </c>
    </row>
    <row r="29" spans="1:22" ht="12.75">
      <c r="A29" s="54" t="s">
        <v>107</v>
      </c>
      <c r="B29" s="18" t="s">
        <v>56</v>
      </c>
      <c r="C29" s="18" t="s">
        <v>57</v>
      </c>
      <c r="D29" s="32">
        <v>0.13</v>
      </c>
      <c r="E29" s="24">
        <v>0</v>
      </c>
      <c r="F29" s="24">
        <v>8.35</v>
      </c>
      <c r="G29" s="25">
        <v>33.91</v>
      </c>
      <c r="H29" s="24">
        <v>0</v>
      </c>
      <c r="I29" s="148">
        <v>0.005</v>
      </c>
      <c r="J29" s="24">
        <v>0.63</v>
      </c>
      <c r="K29" s="24">
        <v>3.25</v>
      </c>
      <c r="L29" s="24">
        <v>0.5</v>
      </c>
      <c r="M29" s="24">
        <v>0.2</v>
      </c>
      <c r="N29" s="24">
        <v>0</v>
      </c>
      <c r="O29" s="24">
        <v>9.29</v>
      </c>
      <c r="P29" s="33">
        <v>37.79</v>
      </c>
      <c r="Q29" s="24">
        <v>0</v>
      </c>
      <c r="R29" s="24">
        <v>0.006</v>
      </c>
      <c r="S29" s="24">
        <v>0.75</v>
      </c>
      <c r="T29" s="24">
        <v>3.9</v>
      </c>
      <c r="U29" s="24">
        <v>0.6</v>
      </c>
      <c r="V29" s="55">
        <v>28</v>
      </c>
    </row>
    <row r="30" spans="1:22" s="30" customFormat="1" ht="12.75">
      <c r="A30" s="54" t="s">
        <v>25</v>
      </c>
      <c r="B30" s="18">
        <v>35</v>
      </c>
      <c r="C30" s="18">
        <v>45</v>
      </c>
      <c r="D30" s="24">
        <v>2.66</v>
      </c>
      <c r="E30" s="24">
        <v>0.28</v>
      </c>
      <c r="F30" s="24">
        <v>17.22</v>
      </c>
      <c r="G30" s="25">
        <v>82.25</v>
      </c>
      <c r="H30" s="32">
        <v>0.039</v>
      </c>
      <c r="I30" s="24">
        <v>0.0105</v>
      </c>
      <c r="J30" s="24">
        <v>0</v>
      </c>
      <c r="K30" s="24">
        <v>7</v>
      </c>
      <c r="L30" s="24">
        <v>0.39</v>
      </c>
      <c r="M30" s="24">
        <v>3.42</v>
      </c>
      <c r="N30" s="24">
        <v>0.36</v>
      </c>
      <c r="O30" s="24">
        <v>22.14</v>
      </c>
      <c r="P30" s="25">
        <v>105.75</v>
      </c>
      <c r="Q30" s="32">
        <v>0.049</v>
      </c>
      <c r="R30" s="24">
        <v>0.0135</v>
      </c>
      <c r="S30" s="24">
        <v>0</v>
      </c>
      <c r="T30" s="24">
        <v>9</v>
      </c>
      <c r="U30" s="24">
        <v>0.49</v>
      </c>
      <c r="V30" s="117" t="s">
        <v>20</v>
      </c>
    </row>
    <row r="31" spans="1:22" s="30" customFormat="1" ht="15">
      <c r="A31" s="173" t="s">
        <v>163</v>
      </c>
      <c r="B31" s="174">
        <v>100</v>
      </c>
      <c r="C31" s="174">
        <v>100</v>
      </c>
      <c r="D31" s="175">
        <v>0.8</v>
      </c>
      <c r="E31" s="175">
        <v>0.2</v>
      </c>
      <c r="F31" s="175">
        <v>7.5</v>
      </c>
      <c r="G31" s="175">
        <v>38</v>
      </c>
      <c r="H31" s="24">
        <v>0.1</v>
      </c>
      <c r="I31" s="24">
        <v>0.1</v>
      </c>
      <c r="J31" s="24">
        <v>70.02</v>
      </c>
      <c r="K31" s="24">
        <v>73.1</v>
      </c>
      <c r="L31" s="24">
        <v>2.05</v>
      </c>
      <c r="M31" s="175">
        <v>0.8</v>
      </c>
      <c r="N31" s="175">
        <v>0.2</v>
      </c>
      <c r="O31" s="175">
        <v>7.5</v>
      </c>
      <c r="P31" s="175">
        <v>38</v>
      </c>
      <c r="Q31" s="24">
        <v>0.1</v>
      </c>
      <c r="R31" s="24">
        <v>0.1</v>
      </c>
      <c r="S31" s="24">
        <v>70.02</v>
      </c>
      <c r="T31" s="24">
        <v>73.1</v>
      </c>
      <c r="U31" s="24">
        <v>2.05</v>
      </c>
      <c r="V31" s="55">
        <v>130</v>
      </c>
    </row>
    <row r="32" spans="1:22" ht="12.75">
      <c r="A32" s="53" t="s">
        <v>85</v>
      </c>
      <c r="B32" s="73">
        <f>B31+B30+B28+B27+184</f>
        <v>479</v>
      </c>
      <c r="C32" s="155">
        <f>C31+C30+C28+C27+205</f>
        <v>550</v>
      </c>
      <c r="D32" s="119">
        <f>D31+D30+D29+D28+D27</f>
        <v>19.64</v>
      </c>
      <c r="E32" s="119">
        <f aca="true" t="shared" si="3" ref="E32:U32">E31+E30+E29+E28+E27</f>
        <v>9.22</v>
      </c>
      <c r="F32" s="119">
        <f t="shared" si="3"/>
        <v>41.994</v>
      </c>
      <c r="G32" s="119">
        <f t="shared" si="3"/>
        <v>331.92</v>
      </c>
      <c r="H32" s="119">
        <f t="shared" si="3"/>
        <v>0.219</v>
      </c>
      <c r="I32" s="119">
        <f t="shared" si="3"/>
        <v>0.3755</v>
      </c>
      <c r="J32" s="119">
        <f t="shared" si="3"/>
        <v>75.85999999999999</v>
      </c>
      <c r="K32" s="119">
        <f t="shared" si="3"/>
        <v>155.98999999999998</v>
      </c>
      <c r="L32" s="119">
        <f t="shared" si="3"/>
        <v>4.1899999999999995</v>
      </c>
      <c r="M32" s="119">
        <f t="shared" si="3"/>
        <v>21.48</v>
      </c>
      <c r="N32" s="119">
        <f t="shared" si="3"/>
        <v>11.5</v>
      </c>
      <c r="O32" s="119">
        <f t="shared" si="3"/>
        <v>48.89</v>
      </c>
      <c r="P32" s="119">
        <f t="shared" si="3"/>
        <v>387.57000000000005</v>
      </c>
      <c r="Q32" s="119">
        <f t="shared" si="3"/>
        <v>0.24900000000000003</v>
      </c>
      <c r="R32" s="119">
        <f t="shared" si="3"/>
        <v>0.3995</v>
      </c>
      <c r="S32" s="119">
        <f t="shared" si="3"/>
        <v>77.6</v>
      </c>
      <c r="T32" s="119">
        <f t="shared" si="3"/>
        <v>169.15</v>
      </c>
      <c r="U32" s="119">
        <f t="shared" si="3"/>
        <v>4.58</v>
      </c>
      <c r="V32" s="53"/>
    </row>
    <row r="33" spans="1:22" ht="13.5" customHeight="1">
      <c r="A33" s="53"/>
      <c r="B33" s="73"/>
      <c r="C33" s="155"/>
      <c r="D33" s="119"/>
      <c r="E33" s="74"/>
      <c r="F33" s="74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74"/>
      <c r="R33" s="74"/>
      <c r="S33" s="74"/>
      <c r="T33" s="74"/>
      <c r="U33" s="74"/>
      <c r="V33" s="53"/>
    </row>
    <row r="34" spans="1:22" ht="13.5" customHeight="1">
      <c r="A34" s="27" t="s">
        <v>84</v>
      </c>
      <c r="B34" s="28">
        <f>B32+B23+B14+B9</f>
        <v>1680</v>
      </c>
      <c r="C34" s="28">
        <f>C32+C23+C14+C9</f>
        <v>1923</v>
      </c>
      <c r="D34" s="177">
        <f>D32+D23+D14+D9</f>
        <v>55.32</v>
      </c>
      <c r="E34" s="177">
        <f aca="true" t="shared" si="4" ref="E34:U34">E32+E23+E14+E9</f>
        <v>43.57</v>
      </c>
      <c r="F34" s="177">
        <f t="shared" si="4"/>
        <v>199.874</v>
      </c>
      <c r="G34" s="177">
        <f t="shared" si="4"/>
        <v>1312.6499999999999</v>
      </c>
      <c r="H34" s="177">
        <f t="shared" si="4"/>
        <v>0.786</v>
      </c>
      <c r="I34" s="177">
        <f t="shared" si="4"/>
        <v>1.4695</v>
      </c>
      <c r="J34" s="177">
        <f t="shared" si="4"/>
        <v>130.27999999999997</v>
      </c>
      <c r="K34" s="177">
        <f t="shared" si="4"/>
        <v>727.43</v>
      </c>
      <c r="L34" s="177">
        <f t="shared" si="4"/>
        <v>13.145</v>
      </c>
      <c r="M34" s="177">
        <f t="shared" si="4"/>
        <v>64.67</v>
      </c>
      <c r="N34" s="177">
        <f t="shared" si="4"/>
        <v>56.849999999999994</v>
      </c>
      <c r="O34" s="177">
        <f t="shared" si="4"/>
        <v>253.44</v>
      </c>
      <c r="P34" s="177">
        <f t="shared" si="4"/>
        <v>1534.7400000000002</v>
      </c>
      <c r="Q34" s="177">
        <f t="shared" si="4"/>
        <v>0.9080000000000001</v>
      </c>
      <c r="R34" s="177">
        <f t="shared" si="4"/>
        <v>1.5215</v>
      </c>
      <c r="S34" s="177">
        <f t="shared" si="4"/>
        <v>136.98999999999998</v>
      </c>
      <c r="T34" s="177">
        <f t="shared" si="4"/>
        <v>826.63</v>
      </c>
      <c r="U34" s="177">
        <f t="shared" si="4"/>
        <v>15</v>
      </c>
      <c r="V34" s="27"/>
    </row>
    <row r="35" spans="3:17" ht="13.5" customHeight="1"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</row>
  </sheetData>
  <sheetProtection/>
  <mergeCells count="11">
    <mergeCell ref="H2:J2"/>
    <mergeCell ref="K2:L2"/>
    <mergeCell ref="D2:G2"/>
    <mergeCell ref="A1:V1"/>
    <mergeCell ref="M2:P2"/>
    <mergeCell ref="Q2:S2"/>
    <mergeCell ref="T2:U2"/>
    <mergeCell ref="V2:V3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7">
      <selection activeCell="W21" sqref="W21"/>
    </sheetView>
  </sheetViews>
  <sheetFormatPr defaultColWidth="8.875" defaultRowHeight="12.75"/>
  <cols>
    <col min="1" max="1" width="12.625" style="163" customWidth="1"/>
    <col min="2" max="2" width="7.75390625" style="163" customWidth="1"/>
    <col min="3" max="3" width="7.375" style="163" customWidth="1"/>
    <col min="4" max="5" width="4.25390625" style="163" bestFit="1" customWidth="1"/>
    <col min="6" max="6" width="5.00390625" style="163" bestFit="1" customWidth="1"/>
    <col min="7" max="7" width="5.75390625" style="163" bestFit="1" customWidth="1"/>
    <col min="8" max="8" width="4.25390625" style="163" hidden="1" customWidth="1"/>
    <col min="9" max="12" width="5.00390625" style="163" hidden="1" customWidth="1"/>
    <col min="13" max="14" width="4.25390625" style="163" bestFit="1" customWidth="1"/>
    <col min="15" max="15" width="5.00390625" style="163" bestFit="1" customWidth="1"/>
    <col min="16" max="16" width="5.75390625" style="163" bestFit="1" customWidth="1"/>
    <col min="17" max="17" width="4.25390625" style="163" hidden="1" customWidth="1"/>
    <col min="18" max="21" width="5.00390625" style="163" hidden="1" customWidth="1"/>
    <col min="22" max="16384" width="8.875" style="163" customWidth="1"/>
  </cols>
  <sheetData>
    <row r="1" spans="1:21" s="161" customFormat="1" ht="9.75">
      <c r="A1" s="197" t="s">
        <v>150</v>
      </c>
      <c r="B1" s="197" t="s">
        <v>28</v>
      </c>
      <c r="C1" s="197" t="s">
        <v>29</v>
      </c>
      <c r="D1" s="197" t="s">
        <v>1</v>
      </c>
      <c r="E1" s="197"/>
      <c r="F1" s="197"/>
      <c r="G1" s="197"/>
      <c r="H1" s="197" t="s">
        <v>10</v>
      </c>
      <c r="I1" s="197"/>
      <c r="J1" s="197"/>
      <c r="K1" s="197" t="s">
        <v>16</v>
      </c>
      <c r="L1" s="197"/>
      <c r="M1" s="197" t="s">
        <v>2</v>
      </c>
      <c r="N1" s="197"/>
      <c r="O1" s="197"/>
      <c r="P1" s="197"/>
      <c r="Q1" s="197" t="s">
        <v>10</v>
      </c>
      <c r="R1" s="197"/>
      <c r="S1" s="197"/>
      <c r="T1" s="197" t="s">
        <v>16</v>
      </c>
      <c r="U1" s="197"/>
    </row>
    <row r="2" spans="1:21" s="161" customFormat="1" ht="25.5" customHeight="1">
      <c r="A2" s="197"/>
      <c r="B2" s="197"/>
      <c r="C2" s="197"/>
      <c r="D2" s="167" t="s">
        <v>3</v>
      </c>
      <c r="E2" s="167" t="s">
        <v>4</v>
      </c>
      <c r="F2" s="167" t="s">
        <v>5</v>
      </c>
      <c r="G2" s="167" t="s">
        <v>6</v>
      </c>
      <c r="H2" s="167" t="s">
        <v>11</v>
      </c>
      <c r="I2" s="167" t="s">
        <v>12</v>
      </c>
      <c r="J2" s="167" t="s">
        <v>13</v>
      </c>
      <c r="K2" s="167" t="s">
        <v>14</v>
      </c>
      <c r="L2" s="167" t="s">
        <v>15</v>
      </c>
      <c r="M2" s="167" t="s">
        <v>3</v>
      </c>
      <c r="N2" s="167" t="s">
        <v>4</v>
      </c>
      <c r="O2" s="167" t="s">
        <v>5</v>
      </c>
      <c r="P2" s="167" t="s">
        <v>6</v>
      </c>
      <c r="Q2" s="167" t="s">
        <v>11</v>
      </c>
      <c r="R2" s="167" t="s">
        <v>12</v>
      </c>
      <c r="S2" s="167" t="s">
        <v>13</v>
      </c>
      <c r="T2" s="167" t="s">
        <v>14</v>
      </c>
      <c r="U2" s="167" t="s">
        <v>15</v>
      </c>
    </row>
    <row r="3" spans="1:21" s="161" customFormat="1" ht="9.75">
      <c r="A3" s="162" t="s">
        <v>139</v>
      </c>
      <c r="B3" s="164">
        <f>1д!B30</f>
        <v>1651</v>
      </c>
      <c r="C3" s="164">
        <f>1д!C30</f>
        <v>1943</v>
      </c>
      <c r="D3" s="164">
        <f>1д!D30</f>
        <v>60.92</v>
      </c>
      <c r="E3" s="164">
        <f>1д!E30</f>
        <v>68.61000000000001</v>
      </c>
      <c r="F3" s="164">
        <f>1д!F30</f>
        <v>206.31</v>
      </c>
      <c r="G3" s="164">
        <f>1д!G30</f>
        <v>1659.97</v>
      </c>
      <c r="H3" s="164">
        <f>1д!H30</f>
        <v>0.6890000000000001</v>
      </c>
      <c r="I3" s="164">
        <f>1д!I30</f>
        <v>1.4515</v>
      </c>
      <c r="J3" s="164">
        <f>1д!J30</f>
        <v>151.17000000000004</v>
      </c>
      <c r="K3" s="164">
        <f>1д!K30</f>
        <v>1039.6799999999998</v>
      </c>
      <c r="L3" s="164">
        <f>1д!L30</f>
        <v>12.434000000000001</v>
      </c>
      <c r="M3" s="164">
        <f>1д!M30</f>
        <v>73.96000000000001</v>
      </c>
      <c r="N3" s="164">
        <f>1д!N30</f>
        <v>82.67</v>
      </c>
      <c r="O3" s="164">
        <f>1д!O30</f>
        <v>247.28</v>
      </c>
      <c r="P3" s="164">
        <f>1д!P30</f>
        <v>1983.95</v>
      </c>
      <c r="Q3" s="164">
        <f>1д!Q30</f>
        <v>0.7430000000000001</v>
      </c>
      <c r="R3" s="164">
        <f>1д!R30</f>
        <v>1.6055000000000001</v>
      </c>
      <c r="S3" s="164">
        <f>1д!S30</f>
        <v>170.94000000000003</v>
      </c>
      <c r="T3" s="164">
        <f>1д!T30</f>
        <v>1154.6699999999998</v>
      </c>
      <c r="U3" s="164">
        <f>1д!U30</f>
        <v>13.886</v>
      </c>
    </row>
    <row r="4" spans="1:21" ht="9.75">
      <c r="A4" s="162" t="s">
        <v>140</v>
      </c>
      <c r="B4" s="164">
        <f>2д!B31</f>
        <v>1630</v>
      </c>
      <c r="C4" s="164">
        <f>2д!C31</f>
        <v>1840</v>
      </c>
      <c r="D4" s="164">
        <f>2д!D31</f>
        <v>306.6</v>
      </c>
      <c r="E4" s="164">
        <f>2д!E31</f>
        <v>302.99</v>
      </c>
      <c r="F4" s="164">
        <f>2д!F31</f>
        <v>453.12</v>
      </c>
      <c r="G4" s="164">
        <f>2д!G31</f>
        <v>1173.22</v>
      </c>
      <c r="H4" s="164">
        <f>2д!H31</f>
        <v>280.473</v>
      </c>
      <c r="I4" s="164">
        <f>2д!I31</f>
        <v>280.50600000000003</v>
      </c>
      <c r="J4" s="164">
        <f>2д!J31</f>
        <v>351.86</v>
      </c>
      <c r="K4" s="164">
        <f>2д!K31</f>
        <v>616.9200000000001</v>
      </c>
      <c r="L4" s="164">
        <f>2д!L31</f>
        <v>289.11</v>
      </c>
      <c r="M4" s="164">
        <f>2д!M31</f>
        <v>307.89</v>
      </c>
      <c r="N4" s="164">
        <f>2д!N31</f>
        <v>305.71000000000004</v>
      </c>
      <c r="O4" s="164">
        <f>2д!O31</f>
        <v>485.87</v>
      </c>
      <c r="P4" s="164">
        <f>2д!P31</f>
        <v>1293.31</v>
      </c>
      <c r="Q4" s="164">
        <f>2д!Q31</f>
        <v>280.54200000000003</v>
      </c>
      <c r="R4" s="164">
        <f>2д!R31</f>
        <v>280.56300000000005</v>
      </c>
      <c r="S4" s="164">
        <f>2д!S31</f>
        <v>359.04</v>
      </c>
      <c r="T4" s="164">
        <f>2д!T31</f>
        <v>650.54</v>
      </c>
      <c r="U4" s="164">
        <f>2д!U31</f>
        <v>290.7180000000001</v>
      </c>
    </row>
    <row r="5" spans="1:21" ht="9.75">
      <c r="A5" s="162" t="s">
        <v>141</v>
      </c>
      <c r="B5" s="164">
        <f>3д!B31</f>
        <v>1514</v>
      </c>
      <c r="C5" s="164">
        <f>3д!C31</f>
        <v>1707</v>
      </c>
      <c r="D5" s="164">
        <f>3д!D31</f>
        <v>319.59999999999997</v>
      </c>
      <c r="E5" s="164">
        <f>3д!E31</f>
        <v>314.40000000000003</v>
      </c>
      <c r="F5" s="164">
        <f>3д!F31</f>
        <v>377.76</v>
      </c>
      <c r="G5" s="164">
        <f>3д!G31</f>
        <v>1610.33</v>
      </c>
      <c r="H5" s="164">
        <f>3д!H31</f>
        <v>251.516</v>
      </c>
      <c r="I5" s="164">
        <f>3д!I31</f>
        <v>252.177</v>
      </c>
      <c r="J5" s="164">
        <f>3д!J31</f>
        <v>354.42</v>
      </c>
      <c r="K5" s="164">
        <f>3д!K31</f>
        <v>1024.3899999999999</v>
      </c>
      <c r="L5" s="164">
        <f>3д!L31</f>
        <v>262.64</v>
      </c>
      <c r="M5" s="164">
        <f>3д!M31</f>
        <v>331.61</v>
      </c>
      <c r="N5" s="164">
        <f>3д!N31</f>
        <v>322.77</v>
      </c>
      <c r="O5" s="164">
        <f>3д!O31</f>
        <v>394.06</v>
      </c>
      <c r="P5" s="164">
        <f>3д!P31</f>
        <v>1799.33</v>
      </c>
      <c r="Q5" s="164">
        <f>3д!Q31</f>
        <v>251.708</v>
      </c>
      <c r="R5" s="164">
        <f>3д!R31</f>
        <v>252.60999999999999</v>
      </c>
      <c r="S5" s="164">
        <f>3д!S31</f>
        <v>357.81</v>
      </c>
      <c r="T5" s="164">
        <f>3д!T31</f>
        <v>1145.66</v>
      </c>
      <c r="U5" s="164">
        <f>3д!U31</f>
        <v>264.78</v>
      </c>
    </row>
    <row r="6" spans="1:21" ht="9.75">
      <c r="A6" s="162" t="s">
        <v>142</v>
      </c>
      <c r="B6" s="164">
        <f>4д!B32</f>
        <v>1706</v>
      </c>
      <c r="C6" s="164">
        <f>4д!C32</f>
        <v>1901</v>
      </c>
      <c r="D6" s="164">
        <f>4д!D32</f>
        <v>80.88</v>
      </c>
      <c r="E6" s="164">
        <f>4д!E32</f>
        <v>61.18000000000001</v>
      </c>
      <c r="F6" s="164">
        <f>4д!F32</f>
        <v>224.44999999999996</v>
      </c>
      <c r="G6" s="164">
        <f>4д!G32</f>
        <v>1760.3999999999999</v>
      </c>
      <c r="H6" s="164">
        <f>4д!H32</f>
        <v>1.0190000000000001</v>
      </c>
      <c r="I6" s="164">
        <f>4д!I32</f>
        <v>1.4849999999999999</v>
      </c>
      <c r="J6" s="164">
        <f>4д!J32</f>
        <v>45.699999999999996</v>
      </c>
      <c r="K6" s="164">
        <f>4д!K32</f>
        <v>891.3199999999999</v>
      </c>
      <c r="L6" s="164">
        <f>4д!L32</f>
        <v>18.6</v>
      </c>
      <c r="M6" s="164">
        <f>4д!M32</f>
        <v>92.83000000000001</v>
      </c>
      <c r="N6" s="164">
        <f>4д!N32</f>
        <v>68.93599999999999</v>
      </c>
      <c r="O6" s="164">
        <f>4д!O32</f>
        <v>253.39</v>
      </c>
      <c r="P6" s="164">
        <f>4д!P32</f>
        <v>1984.3200000000002</v>
      </c>
      <c r="Q6" s="164">
        <f>4д!Q32</f>
        <v>1.4010000000000002</v>
      </c>
      <c r="R6" s="164">
        <f>4д!R32</f>
        <v>1.6360000000000001</v>
      </c>
      <c r="S6" s="164">
        <f>4д!S32</f>
        <v>58.699999999999996</v>
      </c>
      <c r="T6" s="164">
        <f>4д!T32</f>
        <v>1003.78</v>
      </c>
      <c r="U6" s="164">
        <f>4д!U32</f>
        <v>21.270000000000003</v>
      </c>
    </row>
    <row r="7" spans="1:21" ht="9.75">
      <c r="A7" s="162" t="s">
        <v>143</v>
      </c>
      <c r="B7" s="164">
        <f>5д!B31</f>
        <v>1575</v>
      </c>
      <c r="C7" s="164">
        <f>5д!C31</f>
        <v>1782</v>
      </c>
      <c r="D7" s="164">
        <f>5д!D31</f>
        <v>56.84</v>
      </c>
      <c r="E7" s="164">
        <f>5д!E31</f>
        <v>49.84</v>
      </c>
      <c r="F7" s="164">
        <f>5д!F31</f>
        <v>193.82999999999998</v>
      </c>
      <c r="G7" s="164">
        <f>5д!G31</f>
        <v>1437.6699999999998</v>
      </c>
      <c r="H7" s="164">
        <f>5д!H31</f>
        <v>0.779</v>
      </c>
      <c r="I7" s="164">
        <f>5д!I31</f>
        <v>0.895</v>
      </c>
      <c r="J7" s="164">
        <f>5д!J31</f>
        <v>123.15</v>
      </c>
      <c r="K7" s="164">
        <f>5д!K31</f>
        <v>649.35</v>
      </c>
      <c r="L7" s="164">
        <f>5д!L31</f>
        <v>10.879999999999999</v>
      </c>
      <c r="M7" s="164">
        <f>5д!M31</f>
        <v>63.64</v>
      </c>
      <c r="N7" s="164">
        <f>5д!N31</f>
        <v>58.379999999999995</v>
      </c>
      <c r="O7" s="164">
        <f>5д!O31</f>
        <v>220.98000000000002</v>
      </c>
      <c r="P7" s="164">
        <f>5д!P31</f>
        <v>1641.64</v>
      </c>
      <c r="Q7" s="164">
        <f>5д!Q31</f>
        <v>0.909</v>
      </c>
      <c r="R7" s="164">
        <f>5д!R31</f>
        <v>1.034</v>
      </c>
      <c r="S7" s="164">
        <f>5д!S31</f>
        <v>136.52</v>
      </c>
      <c r="T7" s="164">
        <f>5д!T31</f>
        <v>711.9300000000001</v>
      </c>
      <c r="U7" s="164">
        <f>5д!U31</f>
        <v>12.77</v>
      </c>
    </row>
    <row r="8" spans="1:21" ht="9.75">
      <c r="A8" s="162" t="s">
        <v>144</v>
      </c>
      <c r="B8" s="164">
        <f>6д!B31</f>
        <v>1559</v>
      </c>
      <c r="C8" s="164">
        <f>6д!C31</f>
        <v>1795</v>
      </c>
      <c r="D8" s="164">
        <f>6д!D31</f>
        <v>46.57</v>
      </c>
      <c r="E8" s="164">
        <f>6д!E31</f>
        <v>49.3</v>
      </c>
      <c r="F8" s="164">
        <f>6д!F31</f>
        <v>220.42000000000002</v>
      </c>
      <c r="G8" s="164">
        <f>6д!G31</f>
        <v>1426.58</v>
      </c>
      <c r="H8" s="164">
        <f>6д!H31</f>
        <v>0.693</v>
      </c>
      <c r="I8" s="164">
        <f>6д!I31</f>
        <v>1.3770000000000002</v>
      </c>
      <c r="J8" s="164">
        <f>6д!J31</f>
        <v>99.55999999999997</v>
      </c>
      <c r="K8" s="164">
        <f>6д!K31</f>
        <v>1017.3399999999999</v>
      </c>
      <c r="L8" s="164">
        <f>6д!L31</f>
        <v>9.889</v>
      </c>
      <c r="M8" s="164">
        <f>6д!M31</f>
        <v>58.86</v>
      </c>
      <c r="N8" s="164">
        <f>6д!N31</f>
        <v>60.669999999999995</v>
      </c>
      <c r="O8" s="164">
        <f>6д!O31</f>
        <v>268.53</v>
      </c>
      <c r="P8" s="164">
        <f>6д!P31</f>
        <v>1678.3600000000001</v>
      </c>
      <c r="Q8" s="164">
        <f>6д!Q31</f>
        <v>0.798</v>
      </c>
      <c r="R8" s="164">
        <f>6д!R31</f>
        <v>1.601</v>
      </c>
      <c r="S8" s="164">
        <f>6д!S31</f>
        <v>104.89999999999999</v>
      </c>
      <c r="T8" s="164">
        <f>6д!T31</f>
        <v>1174.52</v>
      </c>
      <c r="U8" s="164">
        <f>6д!U31</f>
        <v>11.372000000000002</v>
      </c>
    </row>
    <row r="9" spans="1:21" ht="9.75">
      <c r="A9" s="162" t="s">
        <v>145</v>
      </c>
      <c r="B9" s="164">
        <f>7д!B32</f>
        <v>1666</v>
      </c>
      <c r="C9" s="164">
        <f>7д!C32</f>
        <v>1850</v>
      </c>
      <c r="D9" s="164">
        <f>7д!D32</f>
        <v>60.19</v>
      </c>
      <c r="E9" s="164">
        <f>7д!E32</f>
        <v>57.25999999999999</v>
      </c>
      <c r="F9" s="164">
        <f>7д!F32</f>
        <v>240.65999999999997</v>
      </c>
      <c r="G9" s="164">
        <f>7д!G32</f>
        <v>1510.8899999999999</v>
      </c>
      <c r="H9" s="164">
        <f>7д!H32</f>
        <v>0.7160000000000001</v>
      </c>
      <c r="I9" s="164">
        <f>7д!I32</f>
        <v>1.2475</v>
      </c>
      <c r="J9" s="164">
        <f>7д!J32</f>
        <v>72.53999999999999</v>
      </c>
      <c r="K9" s="164">
        <f>7д!K32</f>
        <v>622.41</v>
      </c>
      <c r="L9" s="164">
        <f>7д!L32</f>
        <v>11.75</v>
      </c>
      <c r="M9" s="164">
        <f>7д!M32</f>
        <v>65.61</v>
      </c>
      <c r="N9" s="164">
        <f>7д!N32</f>
        <v>66.90599999999999</v>
      </c>
      <c r="O9" s="164">
        <f>7д!O32</f>
        <v>299.77</v>
      </c>
      <c r="P9" s="164">
        <f>7д!P32</f>
        <v>1749.46</v>
      </c>
      <c r="Q9" s="164">
        <f>7д!Q32</f>
        <v>0.859</v>
      </c>
      <c r="R9" s="164">
        <f>7д!R32</f>
        <v>1.3885</v>
      </c>
      <c r="S9" s="164">
        <f>7д!S32</f>
        <v>85.44</v>
      </c>
      <c r="T9" s="164">
        <f>7д!T32</f>
        <v>725.6</v>
      </c>
      <c r="U9" s="164">
        <f>7д!U32</f>
        <v>13.829999999999998</v>
      </c>
    </row>
    <row r="10" spans="1:21" ht="9.75">
      <c r="A10" s="162" t="s">
        <v>146</v>
      </c>
      <c r="B10" s="164">
        <f>8д!B27</f>
        <v>1530</v>
      </c>
      <c r="C10" s="164">
        <f>8д!C27</f>
        <v>1750</v>
      </c>
      <c r="D10" s="164">
        <f>8д!D27</f>
        <v>41.370000000000005</v>
      </c>
      <c r="E10" s="164">
        <f>8д!E27</f>
        <v>48.870000000000005</v>
      </c>
      <c r="F10" s="164">
        <f>8д!F27</f>
        <v>177.69</v>
      </c>
      <c r="G10" s="164">
        <f>8д!G27</f>
        <v>1333.67</v>
      </c>
      <c r="H10" s="164">
        <f>8д!H27</f>
        <v>0.613</v>
      </c>
      <c r="I10" s="164">
        <f>8д!I27</f>
        <v>0.9</v>
      </c>
      <c r="J10" s="164">
        <f>8д!J27</f>
        <v>122.80999999999999</v>
      </c>
      <c r="K10" s="164">
        <f>8д!K27</f>
        <v>742.23</v>
      </c>
      <c r="L10" s="164">
        <f>8д!L27</f>
        <v>10.45</v>
      </c>
      <c r="M10" s="164">
        <f>8д!M27</f>
        <v>50.410000000000004</v>
      </c>
      <c r="N10" s="164">
        <f>8д!N27</f>
        <v>56.709999999999994</v>
      </c>
      <c r="O10" s="164">
        <f>8д!O27</f>
        <v>208.56</v>
      </c>
      <c r="P10" s="164">
        <f>8д!P27</f>
        <v>1527.42</v>
      </c>
      <c r="Q10" s="164">
        <f>8д!Q27</f>
        <v>0.7330000000000001</v>
      </c>
      <c r="R10" s="164">
        <f>8д!R27</f>
        <v>1.0830000000000002</v>
      </c>
      <c r="S10" s="164">
        <f>8д!S27</f>
        <v>148.55</v>
      </c>
      <c r="T10" s="164">
        <f>8д!T27</f>
        <v>874.5</v>
      </c>
      <c r="U10" s="164">
        <f>8д!U27</f>
        <v>12.85</v>
      </c>
    </row>
    <row r="11" spans="1:21" ht="9.75">
      <c r="A11" s="162" t="s">
        <v>147</v>
      </c>
      <c r="B11" s="164">
        <f>9д!B31</f>
        <v>1540</v>
      </c>
      <c r="C11" s="164">
        <f>9д!C31</f>
        <v>1822</v>
      </c>
      <c r="D11" s="164">
        <f>9д!D31</f>
        <v>69.58</v>
      </c>
      <c r="E11" s="164">
        <f>9д!E31</f>
        <v>63.39</v>
      </c>
      <c r="F11" s="164">
        <f>9д!F31</f>
        <v>190.67000000000002</v>
      </c>
      <c r="G11" s="164">
        <f>9д!G31</f>
        <v>1622.97</v>
      </c>
      <c r="H11" s="164">
        <f>9д!H31</f>
        <v>0.5780000000000001</v>
      </c>
      <c r="I11" s="164">
        <f>9д!I31</f>
        <v>1.2415</v>
      </c>
      <c r="J11" s="164">
        <f>9д!J31</f>
        <v>45.14</v>
      </c>
      <c r="K11" s="164">
        <f>9д!K31</f>
        <v>918.4300000000001</v>
      </c>
      <c r="L11" s="164">
        <f>9д!L31</f>
        <v>9.540000000000001</v>
      </c>
      <c r="M11" s="164">
        <f>9д!M31</f>
        <v>87.49000000000001</v>
      </c>
      <c r="N11" s="164">
        <f>9д!N31</f>
        <v>79.07</v>
      </c>
      <c r="O11" s="164">
        <f>9д!O31</f>
        <v>230.05000000000004</v>
      </c>
      <c r="P11" s="164">
        <f>9д!P31</f>
        <v>2012.77</v>
      </c>
      <c r="Q11" s="164">
        <f>9д!Q31</f>
        <v>0.7000000000000001</v>
      </c>
      <c r="R11" s="164">
        <f>9д!R31</f>
        <v>1.5715</v>
      </c>
      <c r="S11" s="164">
        <f>9д!S31</f>
        <v>48.61000000000001</v>
      </c>
      <c r="T11" s="164">
        <f>9д!T31</f>
        <v>1155.61</v>
      </c>
      <c r="U11" s="164">
        <f>9д!U31</f>
        <v>11.83</v>
      </c>
    </row>
    <row r="12" spans="1:21" ht="10.5" customHeight="1">
      <c r="A12" s="162" t="s">
        <v>148</v>
      </c>
      <c r="B12" s="164">
        <f>'10д'!B34</f>
        <v>1680</v>
      </c>
      <c r="C12" s="164">
        <f>'10д'!C34</f>
        <v>1923</v>
      </c>
      <c r="D12" s="164">
        <f>'10д'!D34</f>
        <v>55.32</v>
      </c>
      <c r="E12" s="164">
        <f>'10д'!E34</f>
        <v>43.57</v>
      </c>
      <c r="F12" s="164">
        <f>'10д'!F34</f>
        <v>199.874</v>
      </c>
      <c r="G12" s="164">
        <f>'10д'!G34</f>
        <v>1312.6499999999999</v>
      </c>
      <c r="H12" s="164">
        <f>'10д'!H34</f>
        <v>0.786</v>
      </c>
      <c r="I12" s="164">
        <f>'10д'!I34</f>
        <v>1.4695</v>
      </c>
      <c r="J12" s="164">
        <f>'10д'!J34</f>
        <v>130.27999999999997</v>
      </c>
      <c r="K12" s="164">
        <f>'10д'!K34</f>
        <v>727.43</v>
      </c>
      <c r="L12" s="164">
        <f>'10д'!L34</f>
        <v>13.145</v>
      </c>
      <c r="M12" s="164">
        <f>'10д'!M34</f>
        <v>64.67</v>
      </c>
      <c r="N12" s="164">
        <f>'10д'!N34</f>
        <v>56.849999999999994</v>
      </c>
      <c r="O12" s="164">
        <f>'10д'!O34</f>
        <v>253.44</v>
      </c>
      <c r="P12" s="164">
        <f>'10д'!P34</f>
        <v>1534.7400000000002</v>
      </c>
      <c r="Q12" s="164">
        <f>'10д'!Q34</f>
        <v>0.9080000000000001</v>
      </c>
      <c r="R12" s="164">
        <f>'10д'!R34</f>
        <v>1.5215</v>
      </c>
      <c r="S12" s="164">
        <f>'10д'!S34</f>
        <v>136.98999999999998</v>
      </c>
      <c r="T12" s="164">
        <f>'10д'!T34</f>
        <v>826.63</v>
      </c>
      <c r="U12" s="164">
        <f>'10д'!U34</f>
        <v>15</v>
      </c>
    </row>
    <row r="13" spans="1:21" ht="9.75">
      <c r="A13" s="165" t="s">
        <v>149</v>
      </c>
      <c r="B13" s="166">
        <f aca="true" t="shared" si="0" ref="B13:U13">AVERAGE(B3:B12)</f>
        <v>1605.1</v>
      </c>
      <c r="C13" s="166">
        <f t="shared" si="0"/>
        <v>1831.3</v>
      </c>
      <c r="D13" s="165">
        <f t="shared" si="0"/>
        <v>109.787</v>
      </c>
      <c r="E13" s="165">
        <f t="shared" si="0"/>
        <v>105.941</v>
      </c>
      <c r="F13" s="165">
        <f t="shared" si="0"/>
        <v>248.47840000000002</v>
      </c>
      <c r="G13" s="165">
        <f t="shared" si="0"/>
        <v>1484.8349999999998</v>
      </c>
      <c r="H13" s="165">
        <f t="shared" si="0"/>
        <v>53.786199999999994</v>
      </c>
      <c r="I13" s="165">
        <f t="shared" si="0"/>
        <v>54.27499999999999</v>
      </c>
      <c r="J13" s="165">
        <f t="shared" si="0"/>
        <v>149.663</v>
      </c>
      <c r="K13" s="165">
        <f t="shared" si="0"/>
        <v>824.95</v>
      </c>
      <c r="L13" s="165">
        <f t="shared" si="0"/>
        <v>64.8438</v>
      </c>
      <c r="M13" s="165">
        <f t="shared" si="0"/>
        <v>119.69700000000003</v>
      </c>
      <c r="N13" s="165">
        <f t="shared" si="0"/>
        <v>115.8672</v>
      </c>
      <c r="O13" s="165">
        <f t="shared" si="0"/>
        <v>286.19300000000004</v>
      </c>
      <c r="P13" s="165">
        <f t="shared" si="0"/>
        <v>1720.53</v>
      </c>
      <c r="Q13" s="165">
        <f t="shared" si="0"/>
        <v>53.9301</v>
      </c>
      <c r="R13" s="165">
        <f t="shared" si="0"/>
        <v>54.46139999999999</v>
      </c>
      <c r="S13" s="165">
        <f t="shared" si="0"/>
        <v>160.75</v>
      </c>
      <c r="T13" s="165">
        <f t="shared" si="0"/>
        <v>942.344</v>
      </c>
      <c r="U13" s="165">
        <f t="shared" si="0"/>
        <v>66.8306</v>
      </c>
    </row>
  </sheetData>
  <sheetProtection/>
  <mergeCells count="9">
    <mergeCell ref="M1:P1"/>
    <mergeCell ref="Q1:S1"/>
    <mergeCell ref="T1:U1"/>
    <mergeCell ref="A1:A2"/>
    <mergeCell ref="B1:B2"/>
    <mergeCell ref="C1:C2"/>
    <mergeCell ref="D1:G1"/>
    <mergeCell ref="H1:J1"/>
    <mergeCell ref="K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3">
      <selection activeCell="A24" sqref="A24:C29"/>
    </sheetView>
  </sheetViews>
  <sheetFormatPr defaultColWidth="5.75390625" defaultRowHeight="13.5" customHeight="1"/>
  <cols>
    <col min="1" max="1" width="26.75390625" style="1" customWidth="1"/>
    <col min="2" max="2" width="7.00390625" style="1" customWidth="1"/>
    <col min="3" max="3" width="7.625" style="1" customWidth="1"/>
    <col min="4" max="6" width="7.25390625" style="1" bestFit="1" customWidth="1"/>
    <col min="7" max="7" width="7.125" style="1" bestFit="1" customWidth="1"/>
    <col min="8" max="8" width="5.375" style="1" customWidth="1"/>
    <col min="9" max="9" width="4.875" style="1" customWidth="1"/>
    <col min="10" max="11" width="7.25390625" style="1" bestFit="1" customWidth="1"/>
    <col min="12" max="12" width="4.75390625" style="1" customWidth="1"/>
    <col min="13" max="15" width="7.25390625" style="1" bestFit="1" customWidth="1"/>
    <col min="16" max="16" width="7.625" style="1" bestFit="1" customWidth="1"/>
    <col min="17" max="18" width="5.375" style="1" customWidth="1"/>
    <col min="19" max="20" width="7.25390625" style="1" bestFit="1" customWidth="1"/>
    <col min="21" max="21" width="5.25390625" style="1" customWidth="1"/>
    <col min="22" max="22" width="6.25390625" style="1" customWidth="1"/>
    <col min="23" max="16384" width="5.75390625" style="1" customWidth="1"/>
  </cols>
  <sheetData>
    <row r="1" spans="1:22" ht="13.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13.5" customHeight="1">
      <c r="A2" s="187" t="s">
        <v>0</v>
      </c>
      <c r="B2" s="187" t="s">
        <v>28</v>
      </c>
      <c r="C2" s="187" t="s">
        <v>29</v>
      </c>
      <c r="D2" s="187" t="s">
        <v>1</v>
      </c>
      <c r="E2" s="187"/>
      <c r="F2" s="187"/>
      <c r="G2" s="187"/>
      <c r="H2" s="187" t="s">
        <v>10</v>
      </c>
      <c r="I2" s="187"/>
      <c r="J2" s="187"/>
      <c r="K2" s="187" t="s">
        <v>16</v>
      </c>
      <c r="L2" s="187"/>
      <c r="M2" s="187" t="s">
        <v>2</v>
      </c>
      <c r="N2" s="187"/>
      <c r="O2" s="187"/>
      <c r="P2" s="187"/>
      <c r="Q2" s="187" t="s">
        <v>10</v>
      </c>
      <c r="R2" s="187"/>
      <c r="S2" s="187"/>
      <c r="T2" s="187" t="s">
        <v>16</v>
      </c>
      <c r="U2" s="187"/>
      <c r="V2" s="187" t="s">
        <v>31</v>
      </c>
    </row>
    <row r="3" spans="1:22" ht="31.5" customHeight="1">
      <c r="A3" s="187"/>
      <c r="B3" s="187"/>
      <c r="C3" s="187"/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3</v>
      </c>
      <c r="N3" s="11" t="s">
        <v>4</v>
      </c>
      <c r="O3" s="11" t="s">
        <v>5</v>
      </c>
      <c r="P3" s="11" t="s">
        <v>6</v>
      </c>
      <c r="Q3" s="11" t="s">
        <v>11</v>
      </c>
      <c r="R3" s="11" t="s">
        <v>12</v>
      </c>
      <c r="S3" s="11" t="s">
        <v>13</v>
      </c>
      <c r="T3" s="11" t="s">
        <v>14</v>
      </c>
      <c r="U3" s="11" t="s">
        <v>15</v>
      </c>
      <c r="V3" s="187"/>
    </row>
    <row r="4" spans="1:22" s="57" customFormat="1" ht="13.5" customHeight="1">
      <c r="A4" s="55" t="s">
        <v>7</v>
      </c>
      <c r="B4" s="55"/>
      <c r="C4" s="55"/>
      <c r="D4" s="43"/>
      <c r="E4" s="43"/>
      <c r="F4" s="43"/>
      <c r="G4" s="43"/>
      <c r="H4" s="32"/>
      <c r="I4" s="43"/>
      <c r="J4" s="43"/>
      <c r="K4" s="43"/>
      <c r="L4" s="43"/>
      <c r="M4" s="43"/>
      <c r="N4" s="43"/>
      <c r="O4" s="43"/>
      <c r="P4" s="55"/>
      <c r="Q4" s="32"/>
      <c r="R4" s="43"/>
      <c r="S4" s="43"/>
      <c r="T4" s="43"/>
      <c r="U4" s="43"/>
      <c r="V4" s="43"/>
    </row>
    <row r="5" spans="1:22" s="57" customFormat="1" ht="38.25">
      <c r="A5" s="54" t="s">
        <v>89</v>
      </c>
      <c r="B5" s="18">
        <v>130</v>
      </c>
      <c r="C5" s="18">
        <v>150</v>
      </c>
      <c r="D5" s="32">
        <v>5.37</v>
      </c>
      <c r="E5" s="24">
        <v>6.74</v>
      </c>
      <c r="F5" s="24">
        <v>21.63</v>
      </c>
      <c r="G5" s="25">
        <v>170.4</v>
      </c>
      <c r="H5" s="24">
        <v>0.12</v>
      </c>
      <c r="I5" s="24">
        <v>0.15</v>
      </c>
      <c r="J5" s="24">
        <v>1.15</v>
      </c>
      <c r="K5" s="24">
        <v>117.6</v>
      </c>
      <c r="L5" s="24">
        <v>0.93</v>
      </c>
      <c r="M5" s="32">
        <v>5.37</v>
      </c>
      <c r="N5" s="24">
        <v>6.74</v>
      </c>
      <c r="O5" s="24">
        <v>21.63</v>
      </c>
      <c r="P5" s="25">
        <v>170.4</v>
      </c>
      <c r="Q5" s="24">
        <v>0.12</v>
      </c>
      <c r="R5" s="24">
        <v>0.15</v>
      </c>
      <c r="S5" s="24">
        <v>1.15</v>
      </c>
      <c r="T5" s="24">
        <v>117.6</v>
      </c>
      <c r="U5" s="24">
        <v>0.93</v>
      </c>
      <c r="V5" s="55">
        <v>1</v>
      </c>
    </row>
    <row r="6" spans="1:22" s="57" customFormat="1" ht="12.75">
      <c r="A6" s="54" t="s">
        <v>32</v>
      </c>
      <c r="B6" s="67">
        <v>180</v>
      </c>
      <c r="C6" s="67">
        <v>200</v>
      </c>
      <c r="D6" s="32">
        <v>2.77</v>
      </c>
      <c r="E6" s="32">
        <v>2.78</v>
      </c>
      <c r="F6" s="32">
        <v>10.38</v>
      </c>
      <c r="G6" s="18">
        <v>77.96</v>
      </c>
      <c r="H6" s="32">
        <v>0.018</v>
      </c>
      <c r="I6" s="32">
        <v>0.09</v>
      </c>
      <c r="J6" s="32">
        <v>0</v>
      </c>
      <c r="K6" s="32">
        <v>97.56</v>
      </c>
      <c r="L6" s="32">
        <v>0.36</v>
      </c>
      <c r="M6" s="32">
        <v>3.09</v>
      </c>
      <c r="N6" s="32">
        <v>3.08</v>
      </c>
      <c r="O6" s="32">
        <v>11.73</v>
      </c>
      <c r="P6" s="18">
        <v>86.98</v>
      </c>
      <c r="Q6" s="32">
        <v>0.02</v>
      </c>
      <c r="R6" s="32">
        <v>0.1</v>
      </c>
      <c r="S6" s="32">
        <v>0</v>
      </c>
      <c r="T6" s="32">
        <v>108.4</v>
      </c>
      <c r="U6" s="32">
        <v>0.4</v>
      </c>
      <c r="V6" s="55">
        <v>24</v>
      </c>
    </row>
    <row r="7" spans="1:22" s="57" customFormat="1" ht="12.75">
      <c r="A7" s="54" t="s">
        <v>25</v>
      </c>
      <c r="B7" s="18">
        <v>30</v>
      </c>
      <c r="C7" s="18">
        <v>40</v>
      </c>
      <c r="D7" s="24">
        <v>2.28</v>
      </c>
      <c r="E7" s="24">
        <v>0.24</v>
      </c>
      <c r="F7" s="115">
        <v>14.76</v>
      </c>
      <c r="G7" s="18">
        <v>70.5</v>
      </c>
      <c r="H7" s="24">
        <v>0.033</v>
      </c>
      <c r="I7" s="24">
        <v>0.009</v>
      </c>
      <c r="J7" s="24">
        <v>0</v>
      </c>
      <c r="K7" s="24">
        <v>6</v>
      </c>
      <c r="L7" s="24">
        <v>0.33</v>
      </c>
      <c r="M7" s="24">
        <v>0.32</v>
      </c>
      <c r="N7" s="115">
        <v>0.32</v>
      </c>
      <c r="O7" s="32">
        <v>19.68</v>
      </c>
      <c r="P7" s="25">
        <v>94</v>
      </c>
      <c r="Q7" s="24">
        <v>0.044</v>
      </c>
      <c r="R7" s="24">
        <v>0.012</v>
      </c>
      <c r="S7" s="24">
        <v>0</v>
      </c>
      <c r="T7" s="24">
        <v>8</v>
      </c>
      <c r="U7" s="32">
        <v>0.44</v>
      </c>
      <c r="V7" s="55" t="s">
        <v>20</v>
      </c>
    </row>
    <row r="8" spans="1:22" s="57" customFormat="1" ht="12.75">
      <c r="A8" s="110" t="s">
        <v>33</v>
      </c>
      <c r="B8" s="135">
        <v>15</v>
      </c>
      <c r="C8" s="158">
        <v>20</v>
      </c>
      <c r="D8" s="24">
        <v>0.63</v>
      </c>
      <c r="E8" s="24">
        <v>2.4</v>
      </c>
      <c r="F8" s="24">
        <v>20.75</v>
      </c>
      <c r="G8" s="33">
        <v>10.4</v>
      </c>
      <c r="H8" s="32">
        <v>0.03</v>
      </c>
      <c r="I8" s="24">
        <v>0.04</v>
      </c>
      <c r="J8" s="24">
        <v>0</v>
      </c>
      <c r="K8" s="24">
        <v>3.7</v>
      </c>
      <c r="L8" s="24">
        <v>0.25</v>
      </c>
      <c r="M8" s="24">
        <v>1</v>
      </c>
      <c r="N8" s="24">
        <v>3.84</v>
      </c>
      <c r="O8" s="24">
        <v>33.2</v>
      </c>
      <c r="P8" s="33">
        <v>16.65</v>
      </c>
      <c r="Q8" s="32">
        <v>0.04</v>
      </c>
      <c r="R8" s="24">
        <v>0.055</v>
      </c>
      <c r="S8" s="24">
        <v>0</v>
      </c>
      <c r="T8" s="24">
        <v>5.9</v>
      </c>
      <c r="U8" s="24">
        <v>0.4</v>
      </c>
      <c r="V8" s="55" t="s">
        <v>20</v>
      </c>
    </row>
    <row r="9" spans="1:22" s="57" customFormat="1" ht="13.5" customHeight="1">
      <c r="A9" s="53" t="s">
        <v>82</v>
      </c>
      <c r="B9" s="176">
        <f>B8+B7+B6+B5</f>
        <v>355</v>
      </c>
      <c r="C9" s="176">
        <f>C8+C7+C6+C5</f>
        <v>410</v>
      </c>
      <c r="D9" s="176">
        <f aca="true" t="shared" si="0" ref="D9:U9">D8+D7+D6+D5</f>
        <v>11.05</v>
      </c>
      <c r="E9" s="176">
        <f t="shared" si="0"/>
        <v>12.16</v>
      </c>
      <c r="F9" s="176">
        <f t="shared" si="0"/>
        <v>67.52</v>
      </c>
      <c r="G9" s="176">
        <f t="shared" si="0"/>
        <v>329.26</v>
      </c>
      <c r="H9" s="176">
        <f t="shared" si="0"/>
        <v>0.201</v>
      </c>
      <c r="I9" s="176">
        <f t="shared" si="0"/>
        <v>0.28900000000000003</v>
      </c>
      <c r="J9" s="176">
        <f t="shared" si="0"/>
        <v>1.15</v>
      </c>
      <c r="K9" s="176">
        <f t="shared" si="0"/>
        <v>224.86</v>
      </c>
      <c r="L9" s="176">
        <f t="shared" si="0"/>
        <v>1.87</v>
      </c>
      <c r="M9" s="176">
        <f t="shared" si="0"/>
        <v>9.780000000000001</v>
      </c>
      <c r="N9" s="176">
        <f t="shared" si="0"/>
        <v>13.98</v>
      </c>
      <c r="O9" s="176">
        <f t="shared" si="0"/>
        <v>86.24</v>
      </c>
      <c r="P9" s="176">
        <f t="shared" si="0"/>
        <v>368.03</v>
      </c>
      <c r="Q9" s="176">
        <f t="shared" si="0"/>
        <v>0.22399999999999998</v>
      </c>
      <c r="R9" s="176">
        <f t="shared" si="0"/>
        <v>0.317</v>
      </c>
      <c r="S9" s="176">
        <f t="shared" si="0"/>
        <v>1.15</v>
      </c>
      <c r="T9" s="176">
        <f t="shared" si="0"/>
        <v>239.9</v>
      </c>
      <c r="U9" s="176">
        <f t="shared" si="0"/>
        <v>2.1700000000000004</v>
      </c>
      <c r="V9" s="55"/>
    </row>
    <row r="10" spans="1:22" s="57" customFormat="1" ht="13.5" customHeight="1">
      <c r="A10" s="43"/>
      <c r="B10" s="67"/>
      <c r="C10" s="25"/>
      <c r="D10" s="32"/>
      <c r="E10" s="32"/>
      <c r="F10" s="32"/>
      <c r="G10" s="18"/>
      <c r="H10" s="32"/>
      <c r="I10" s="32"/>
      <c r="J10" s="32"/>
      <c r="K10" s="32"/>
      <c r="L10" s="32"/>
      <c r="M10" s="32"/>
      <c r="N10" s="32"/>
      <c r="O10" s="32"/>
      <c r="P10" s="18"/>
      <c r="Q10" s="32"/>
      <c r="R10" s="32"/>
      <c r="S10" s="32"/>
      <c r="T10" s="32"/>
      <c r="U10" s="32"/>
      <c r="V10" s="55"/>
    </row>
    <row r="11" spans="1:22" s="57" customFormat="1" ht="12.75">
      <c r="A11" s="117" t="s">
        <v>17</v>
      </c>
      <c r="B11" s="67"/>
      <c r="C11" s="67"/>
      <c r="D11" s="32"/>
      <c r="E11" s="32"/>
      <c r="F11" s="32"/>
      <c r="G11" s="18"/>
      <c r="H11" s="32"/>
      <c r="I11" s="32"/>
      <c r="J11" s="32"/>
      <c r="K11" s="32"/>
      <c r="L11" s="32"/>
      <c r="M11" s="32"/>
      <c r="N11" s="32"/>
      <c r="O11" s="32"/>
      <c r="P11" s="18"/>
      <c r="Q11" s="32"/>
      <c r="R11" s="32"/>
      <c r="S11" s="32"/>
      <c r="T11" s="32"/>
      <c r="U11" s="32"/>
      <c r="V11" s="55"/>
    </row>
    <row r="12" spans="1:22" s="57" customFormat="1" ht="12.75">
      <c r="A12" s="54" t="s">
        <v>18</v>
      </c>
      <c r="B12" s="18">
        <v>200</v>
      </c>
      <c r="C12" s="18">
        <v>200</v>
      </c>
      <c r="D12" s="24">
        <v>1.16</v>
      </c>
      <c r="E12" s="24">
        <v>0</v>
      </c>
      <c r="F12" s="24">
        <v>25.52</v>
      </c>
      <c r="G12" s="33">
        <v>105.2</v>
      </c>
      <c r="H12" s="24">
        <v>0.04</v>
      </c>
      <c r="I12" s="24">
        <v>0.04</v>
      </c>
      <c r="J12" s="24">
        <v>22.16</v>
      </c>
      <c r="K12" s="24">
        <v>26</v>
      </c>
      <c r="L12" s="24">
        <v>0.41</v>
      </c>
      <c r="M12" s="24">
        <v>1.16</v>
      </c>
      <c r="N12" s="24">
        <v>0</v>
      </c>
      <c r="O12" s="24">
        <v>25.52</v>
      </c>
      <c r="P12" s="33">
        <v>105.2</v>
      </c>
      <c r="Q12" s="24">
        <v>0.04</v>
      </c>
      <c r="R12" s="24">
        <v>0.04</v>
      </c>
      <c r="S12" s="24">
        <v>22.16</v>
      </c>
      <c r="T12" s="24">
        <v>26</v>
      </c>
      <c r="U12" s="24">
        <v>0.41</v>
      </c>
      <c r="V12" s="55">
        <v>27</v>
      </c>
    </row>
    <row r="13" spans="1:22" s="118" customFormat="1" ht="13.5" customHeight="1">
      <c r="A13" s="53" t="s">
        <v>91</v>
      </c>
      <c r="B13" s="73">
        <f aca="true" t="shared" si="1" ref="B13:U13">SUM(B12:B12)</f>
        <v>200</v>
      </c>
      <c r="C13" s="73">
        <f t="shared" si="1"/>
        <v>200</v>
      </c>
      <c r="D13" s="74">
        <f t="shared" si="1"/>
        <v>1.16</v>
      </c>
      <c r="E13" s="74">
        <f t="shared" si="1"/>
        <v>0</v>
      </c>
      <c r="F13" s="74">
        <f t="shared" si="1"/>
        <v>25.52</v>
      </c>
      <c r="G13" s="116">
        <f t="shared" si="1"/>
        <v>105.2</v>
      </c>
      <c r="H13" s="74">
        <f t="shared" si="1"/>
        <v>0.04</v>
      </c>
      <c r="I13" s="74">
        <f t="shared" si="1"/>
        <v>0.04</v>
      </c>
      <c r="J13" s="74">
        <f t="shared" si="1"/>
        <v>22.16</v>
      </c>
      <c r="K13" s="74">
        <f t="shared" si="1"/>
        <v>26</v>
      </c>
      <c r="L13" s="74">
        <f t="shared" si="1"/>
        <v>0.41</v>
      </c>
      <c r="M13" s="74">
        <f t="shared" si="1"/>
        <v>1.16</v>
      </c>
      <c r="N13" s="74">
        <f t="shared" si="1"/>
        <v>0</v>
      </c>
      <c r="O13" s="74">
        <f t="shared" si="1"/>
        <v>25.52</v>
      </c>
      <c r="P13" s="116">
        <f t="shared" si="1"/>
        <v>105.2</v>
      </c>
      <c r="Q13" s="74">
        <f t="shared" si="1"/>
        <v>0.04</v>
      </c>
      <c r="R13" s="74">
        <f t="shared" si="1"/>
        <v>0.04</v>
      </c>
      <c r="S13" s="74">
        <f t="shared" si="1"/>
        <v>22.16</v>
      </c>
      <c r="T13" s="74">
        <f t="shared" si="1"/>
        <v>26</v>
      </c>
      <c r="U13" s="74">
        <f t="shared" si="1"/>
        <v>0.41</v>
      </c>
      <c r="V13" s="55"/>
    </row>
    <row r="14" spans="1:22" s="57" customFormat="1" ht="13.5" customHeight="1">
      <c r="A14" s="43"/>
      <c r="B14" s="18"/>
      <c r="C14" s="18"/>
      <c r="D14" s="24"/>
      <c r="E14" s="24"/>
      <c r="F14" s="24"/>
      <c r="G14" s="33"/>
      <c r="H14" s="32"/>
      <c r="I14" s="24"/>
      <c r="J14" s="24"/>
      <c r="K14" s="24"/>
      <c r="L14" s="24"/>
      <c r="M14" s="24"/>
      <c r="N14" s="24"/>
      <c r="O14" s="24"/>
      <c r="P14" s="25"/>
      <c r="Q14" s="32"/>
      <c r="R14" s="24"/>
      <c r="S14" s="24"/>
      <c r="T14" s="24"/>
      <c r="U14" s="24"/>
      <c r="V14" s="55"/>
    </row>
    <row r="15" spans="1:22" s="57" customFormat="1" ht="15" customHeight="1">
      <c r="A15" s="55" t="s">
        <v>8</v>
      </c>
      <c r="B15" s="18"/>
      <c r="C15" s="18"/>
      <c r="D15" s="32"/>
      <c r="E15" s="24"/>
      <c r="F15" s="24"/>
      <c r="G15" s="33"/>
      <c r="H15" s="32"/>
      <c r="I15" s="115"/>
      <c r="J15" s="115"/>
      <c r="K15" s="115"/>
      <c r="L15" s="115"/>
      <c r="M15" s="24"/>
      <c r="N15" s="24"/>
      <c r="O15" s="24"/>
      <c r="P15" s="33"/>
      <c r="Q15" s="32"/>
      <c r="R15" s="115"/>
      <c r="S15" s="115"/>
      <c r="T15" s="115"/>
      <c r="U15" s="115"/>
      <c r="V15" s="55"/>
    </row>
    <row r="16" spans="1:22" s="57" customFormat="1" ht="12.75">
      <c r="A16" s="54" t="s">
        <v>151</v>
      </c>
      <c r="B16" s="18">
        <v>40</v>
      </c>
      <c r="C16" s="18">
        <v>60</v>
      </c>
      <c r="D16" s="24">
        <v>0.9</v>
      </c>
      <c r="E16" s="24">
        <v>0</v>
      </c>
      <c r="F16" s="24">
        <v>0.62</v>
      </c>
      <c r="G16" s="33">
        <v>7.6</v>
      </c>
      <c r="H16" s="24">
        <v>0</v>
      </c>
      <c r="I16" s="24">
        <v>0</v>
      </c>
      <c r="J16" s="24">
        <v>0</v>
      </c>
      <c r="K16" s="24">
        <v>5</v>
      </c>
      <c r="L16" s="24">
        <v>0.44</v>
      </c>
      <c r="M16" s="24">
        <v>1.35</v>
      </c>
      <c r="N16" s="24">
        <v>0</v>
      </c>
      <c r="O16" s="24">
        <v>0.93</v>
      </c>
      <c r="P16" s="33">
        <v>11.4</v>
      </c>
      <c r="Q16" s="24">
        <v>0</v>
      </c>
      <c r="R16" s="24">
        <v>0</v>
      </c>
      <c r="S16" s="24">
        <v>0</v>
      </c>
      <c r="T16" s="24">
        <v>7.5</v>
      </c>
      <c r="U16" s="24">
        <v>0.66</v>
      </c>
      <c r="V16" s="55">
        <v>116</v>
      </c>
    </row>
    <row r="17" spans="1:22" s="57" customFormat="1" ht="25.5">
      <c r="A17" s="54" t="s">
        <v>92</v>
      </c>
      <c r="B17" s="18">
        <v>180</v>
      </c>
      <c r="C17" s="18">
        <v>200</v>
      </c>
      <c r="D17" s="24">
        <v>6.36</v>
      </c>
      <c r="E17" s="24">
        <v>6.36</v>
      </c>
      <c r="F17" s="24">
        <v>11.26</v>
      </c>
      <c r="G17" s="33">
        <v>125.78</v>
      </c>
      <c r="H17" s="24">
        <v>0.072</v>
      </c>
      <c r="I17" s="24">
        <v>0.072</v>
      </c>
      <c r="J17" s="24">
        <v>8.55</v>
      </c>
      <c r="K17" s="24">
        <v>14.71</v>
      </c>
      <c r="L17" s="24">
        <v>1.27</v>
      </c>
      <c r="M17" s="24">
        <v>7.07</v>
      </c>
      <c r="N17" s="24">
        <v>7.07</v>
      </c>
      <c r="O17" s="24">
        <v>12.51</v>
      </c>
      <c r="P17" s="33">
        <v>139.74</v>
      </c>
      <c r="Q17" s="24">
        <v>0.08</v>
      </c>
      <c r="R17" s="24">
        <v>0.08</v>
      </c>
      <c r="S17" s="24">
        <v>9.5</v>
      </c>
      <c r="T17" s="24">
        <v>16.34</v>
      </c>
      <c r="U17" s="24">
        <v>1.418</v>
      </c>
      <c r="V17" s="55">
        <v>47</v>
      </c>
    </row>
    <row r="18" spans="1:22" s="57" customFormat="1" ht="38.25">
      <c r="A18" s="54" t="s">
        <v>69</v>
      </c>
      <c r="B18" s="18" t="s">
        <v>79</v>
      </c>
      <c r="C18" s="18" t="s">
        <v>75</v>
      </c>
      <c r="D18" s="24">
        <v>14.65</v>
      </c>
      <c r="E18" s="24">
        <v>14.12</v>
      </c>
      <c r="F18" s="24">
        <v>22.07</v>
      </c>
      <c r="G18" s="33">
        <v>282.2</v>
      </c>
      <c r="H18" s="24">
        <v>0.33</v>
      </c>
      <c r="I18" s="24">
        <v>0.16</v>
      </c>
      <c r="J18" s="24">
        <v>9.3</v>
      </c>
      <c r="K18" s="24">
        <v>22.27</v>
      </c>
      <c r="L18" s="24">
        <v>2.8</v>
      </c>
      <c r="M18" s="24">
        <v>20.33</v>
      </c>
      <c r="N18" s="24">
        <v>17.14</v>
      </c>
      <c r="O18" s="24">
        <v>26.79</v>
      </c>
      <c r="P18" s="33">
        <v>342.8</v>
      </c>
      <c r="Q18" s="24">
        <v>0.19</v>
      </c>
      <c r="R18" s="24">
        <v>0.19</v>
      </c>
      <c r="S18" s="24">
        <v>11.3</v>
      </c>
      <c r="T18" s="24">
        <v>27.13</v>
      </c>
      <c r="U18" s="24">
        <v>3.43</v>
      </c>
      <c r="V18" s="55" t="s">
        <v>93</v>
      </c>
    </row>
    <row r="19" spans="1:22" s="57" customFormat="1" ht="13.5" customHeight="1">
      <c r="A19" s="54" t="s">
        <v>35</v>
      </c>
      <c r="B19" s="18">
        <v>180</v>
      </c>
      <c r="C19" s="18">
        <v>200</v>
      </c>
      <c r="D19" s="24">
        <v>1.23</v>
      </c>
      <c r="E19" s="24">
        <v>1.39</v>
      </c>
      <c r="F19" s="24">
        <v>12.75</v>
      </c>
      <c r="G19" s="33">
        <v>53.68</v>
      </c>
      <c r="H19" s="24">
        <v>0.01</v>
      </c>
      <c r="I19" s="24">
        <v>0</v>
      </c>
      <c r="J19" s="24">
        <v>5.58</v>
      </c>
      <c r="K19" s="24">
        <v>7.99</v>
      </c>
      <c r="L19" s="24">
        <v>1.04</v>
      </c>
      <c r="M19" s="24">
        <v>1.39</v>
      </c>
      <c r="N19" s="24">
        <v>0.19</v>
      </c>
      <c r="O19" s="24">
        <v>14.21</v>
      </c>
      <c r="P19" s="33">
        <v>59.87</v>
      </c>
      <c r="Q19" s="24">
        <v>0.01</v>
      </c>
      <c r="R19" s="24">
        <v>0</v>
      </c>
      <c r="S19" s="24">
        <v>6.33</v>
      </c>
      <c r="T19" s="24">
        <v>8.99</v>
      </c>
      <c r="U19" s="24">
        <v>1.16</v>
      </c>
      <c r="V19" s="55">
        <v>23</v>
      </c>
    </row>
    <row r="20" spans="1:22" s="57" customFormat="1" ht="12.75">
      <c r="A20" s="54" t="s">
        <v>9</v>
      </c>
      <c r="B20" s="18">
        <v>35</v>
      </c>
      <c r="C20" s="18">
        <v>45</v>
      </c>
      <c r="D20" s="24">
        <v>2.31</v>
      </c>
      <c r="E20" s="24">
        <v>0.42</v>
      </c>
      <c r="F20" s="24">
        <v>15.05</v>
      </c>
      <c r="G20" s="25">
        <v>70.7</v>
      </c>
      <c r="H20" s="32">
        <v>0.06</v>
      </c>
      <c r="I20" s="24">
        <v>0.03</v>
      </c>
      <c r="J20" s="24">
        <v>0</v>
      </c>
      <c r="K20" s="24">
        <v>18.9</v>
      </c>
      <c r="L20" s="24">
        <v>1.16</v>
      </c>
      <c r="M20" s="24">
        <v>2.97</v>
      </c>
      <c r="N20" s="24">
        <v>0.54</v>
      </c>
      <c r="O20" s="24">
        <v>19.35</v>
      </c>
      <c r="P20" s="33">
        <v>90.9</v>
      </c>
      <c r="Q20" s="32">
        <v>0.07</v>
      </c>
      <c r="R20" s="24">
        <v>0.04</v>
      </c>
      <c r="S20" s="24">
        <v>0</v>
      </c>
      <c r="T20" s="24">
        <v>24.3</v>
      </c>
      <c r="U20" s="24">
        <v>1.49</v>
      </c>
      <c r="V20" s="55" t="s">
        <v>20</v>
      </c>
    </row>
    <row r="21" spans="1:22" s="57" customFormat="1" ht="13.5" customHeight="1">
      <c r="A21" s="53" t="s">
        <v>83</v>
      </c>
      <c r="B21" s="73">
        <f>B20+B19+B17+B16+170</f>
        <v>605</v>
      </c>
      <c r="C21" s="73">
        <f>C20+C19+C17+C16+200</f>
        <v>705</v>
      </c>
      <c r="D21" s="73">
        <f aca="true" t="shared" si="2" ref="D21:U21">D20+D19+D17+D16+200</f>
        <v>210.8</v>
      </c>
      <c r="E21" s="73">
        <f t="shared" si="2"/>
        <v>208.17</v>
      </c>
      <c r="F21" s="73">
        <f t="shared" si="2"/>
        <v>239.68</v>
      </c>
      <c r="G21" s="73">
        <f t="shared" si="2"/>
        <v>457.76</v>
      </c>
      <c r="H21" s="73">
        <f t="shared" si="2"/>
        <v>200.142</v>
      </c>
      <c r="I21" s="73">
        <f t="shared" si="2"/>
        <v>200.102</v>
      </c>
      <c r="J21" s="73">
        <f t="shared" si="2"/>
        <v>214.13</v>
      </c>
      <c r="K21" s="73">
        <f t="shared" si="2"/>
        <v>246.6</v>
      </c>
      <c r="L21" s="73">
        <f t="shared" si="2"/>
        <v>203.91</v>
      </c>
      <c r="M21" s="73">
        <f t="shared" si="2"/>
        <v>212.78</v>
      </c>
      <c r="N21" s="73">
        <f t="shared" si="2"/>
        <v>207.8</v>
      </c>
      <c r="O21" s="73">
        <f t="shared" si="2"/>
        <v>247</v>
      </c>
      <c r="P21" s="73">
        <f t="shared" si="2"/>
        <v>501.90999999999997</v>
      </c>
      <c r="Q21" s="73">
        <f t="shared" si="2"/>
        <v>200.16</v>
      </c>
      <c r="R21" s="73">
        <f t="shared" si="2"/>
        <v>200.12</v>
      </c>
      <c r="S21" s="73">
        <f t="shared" si="2"/>
        <v>215.83</v>
      </c>
      <c r="T21" s="73">
        <f t="shared" si="2"/>
        <v>257.13</v>
      </c>
      <c r="U21" s="73">
        <f t="shared" si="2"/>
        <v>204.728</v>
      </c>
      <c r="V21" s="55"/>
    </row>
    <row r="22" spans="1:22" s="57" customFormat="1" ht="12.75">
      <c r="A22" s="43"/>
      <c r="B22" s="43"/>
      <c r="C22" s="43"/>
      <c r="D22" s="43"/>
      <c r="E22" s="43"/>
      <c r="F22" s="43"/>
      <c r="G22" s="55"/>
      <c r="H22" s="43"/>
      <c r="I22" s="43"/>
      <c r="J22" s="43"/>
      <c r="K22" s="43"/>
      <c r="L22" s="43"/>
      <c r="M22" s="43"/>
      <c r="N22" s="43"/>
      <c r="O22" s="43"/>
      <c r="P22" s="55"/>
      <c r="Q22" s="43"/>
      <c r="R22" s="43"/>
      <c r="S22" s="43"/>
      <c r="T22" s="43"/>
      <c r="U22" s="43"/>
      <c r="V22" s="43"/>
    </row>
    <row r="23" spans="1:22" s="57" customFormat="1" ht="12.75">
      <c r="A23" s="55" t="s">
        <v>21</v>
      </c>
      <c r="B23" s="18"/>
      <c r="C23" s="18"/>
      <c r="D23" s="32"/>
      <c r="E23" s="24"/>
      <c r="F23" s="24"/>
      <c r="G23" s="25"/>
      <c r="H23" s="32"/>
      <c r="I23" s="24"/>
      <c r="J23" s="24"/>
      <c r="K23" s="24"/>
      <c r="L23" s="24"/>
      <c r="M23" s="24"/>
      <c r="N23" s="24"/>
      <c r="O23" s="24"/>
      <c r="P23" s="25"/>
      <c r="Q23" s="32"/>
      <c r="R23" s="24"/>
      <c r="S23" s="24"/>
      <c r="T23" s="24"/>
      <c r="U23" s="24"/>
      <c r="V23" s="55"/>
    </row>
    <row r="24" spans="1:22" s="57" customFormat="1" ht="38.25">
      <c r="A24" s="54" t="s">
        <v>94</v>
      </c>
      <c r="B24" s="18">
        <v>40</v>
      </c>
      <c r="C24" s="18">
        <v>60</v>
      </c>
      <c r="D24" s="32">
        <v>0.71</v>
      </c>
      <c r="E24" s="24">
        <v>2.5</v>
      </c>
      <c r="F24" s="24">
        <v>3.87</v>
      </c>
      <c r="G24" s="25">
        <v>41.06</v>
      </c>
      <c r="H24" s="24">
        <v>0.03</v>
      </c>
      <c r="I24" s="24">
        <v>0.02</v>
      </c>
      <c r="J24" s="24">
        <v>3.16</v>
      </c>
      <c r="K24" s="24">
        <v>6.54</v>
      </c>
      <c r="L24" s="24">
        <v>0.3</v>
      </c>
      <c r="M24" s="32">
        <v>1.06</v>
      </c>
      <c r="N24" s="24">
        <v>3.75</v>
      </c>
      <c r="O24" s="24">
        <v>5.8</v>
      </c>
      <c r="P24" s="25">
        <v>61.6</v>
      </c>
      <c r="Q24" s="24">
        <v>0.04</v>
      </c>
      <c r="R24" s="24">
        <v>0.02</v>
      </c>
      <c r="S24" s="24">
        <v>4.7</v>
      </c>
      <c r="T24" s="24">
        <v>9.81</v>
      </c>
      <c r="U24" s="24">
        <v>0.4</v>
      </c>
      <c r="V24" s="55">
        <v>124</v>
      </c>
    </row>
    <row r="25" spans="1:22" s="57" customFormat="1" ht="25.5" customHeight="1">
      <c r="A25" s="54" t="s">
        <v>95</v>
      </c>
      <c r="B25" s="18" t="s">
        <v>76</v>
      </c>
      <c r="C25" s="18" t="s">
        <v>76</v>
      </c>
      <c r="D25" s="32">
        <v>7.76</v>
      </c>
      <c r="E25" s="24">
        <v>4.42</v>
      </c>
      <c r="F25" s="24">
        <v>10.76</v>
      </c>
      <c r="G25" s="25">
        <v>112.49</v>
      </c>
      <c r="H25" s="24">
        <v>0.04</v>
      </c>
      <c r="I25" s="24">
        <v>0.09</v>
      </c>
      <c r="J25" s="24">
        <v>1.83</v>
      </c>
      <c r="K25" s="24">
        <v>38.36</v>
      </c>
      <c r="L25" s="24">
        <v>0.41</v>
      </c>
      <c r="M25" s="32">
        <v>7.76</v>
      </c>
      <c r="N25" s="24">
        <v>4.42</v>
      </c>
      <c r="O25" s="24">
        <v>10.76</v>
      </c>
      <c r="P25" s="25">
        <v>112.49</v>
      </c>
      <c r="Q25" s="24">
        <v>0.04</v>
      </c>
      <c r="R25" s="24">
        <v>0.09</v>
      </c>
      <c r="S25" s="24">
        <v>1.83</v>
      </c>
      <c r="T25" s="24">
        <v>38.36</v>
      </c>
      <c r="U25" s="24">
        <v>0.41</v>
      </c>
      <c r="V25" s="55">
        <v>103</v>
      </c>
    </row>
    <row r="26" spans="1:22" s="57" customFormat="1" ht="13.5" customHeight="1">
      <c r="A26" s="54" t="s">
        <v>42</v>
      </c>
      <c r="B26" s="18">
        <v>180</v>
      </c>
      <c r="C26" s="18">
        <v>200</v>
      </c>
      <c r="D26" s="32">
        <v>0.1</v>
      </c>
      <c r="E26" s="24">
        <v>0</v>
      </c>
      <c r="F26" s="24">
        <v>8.21</v>
      </c>
      <c r="G26" s="25">
        <v>37.16</v>
      </c>
      <c r="H26" s="24">
        <v>0</v>
      </c>
      <c r="I26" s="24">
        <v>0.005</v>
      </c>
      <c r="J26" s="24">
        <v>0</v>
      </c>
      <c r="K26" s="24">
        <v>2</v>
      </c>
      <c r="L26" s="24">
        <v>0.5</v>
      </c>
      <c r="M26" s="24">
        <v>0.11</v>
      </c>
      <c r="N26" s="24">
        <v>0</v>
      </c>
      <c r="O26" s="24">
        <v>9.12</v>
      </c>
      <c r="P26" s="25">
        <v>36.88</v>
      </c>
      <c r="Q26" s="24">
        <v>0</v>
      </c>
      <c r="R26" s="24">
        <v>0.006</v>
      </c>
      <c r="S26" s="24">
        <v>0</v>
      </c>
      <c r="T26" s="24">
        <v>2.4</v>
      </c>
      <c r="U26" s="24">
        <v>0.6</v>
      </c>
      <c r="V26" s="55">
        <v>30</v>
      </c>
    </row>
    <row r="27" spans="1:22" s="57" customFormat="1" ht="13.5" customHeight="1">
      <c r="A27" s="54" t="s">
        <v>25</v>
      </c>
      <c r="B27" s="18">
        <v>20</v>
      </c>
      <c r="C27" s="18">
        <v>25</v>
      </c>
      <c r="D27" s="24">
        <v>1.48</v>
      </c>
      <c r="E27" s="24">
        <v>0.16</v>
      </c>
      <c r="F27" s="24">
        <v>9.57</v>
      </c>
      <c r="G27" s="25">
        <v>45.69</v>
      </c>
      <c r="H27" s="32">
        <v>0.02</v>
      </c>
      <c r="I27" s="24">
        <v>0</v>
      </c>
      <c r="J27" s="24">
        <v>0</v>
      </c>
      <c r="K27" s="24">
        <v>3.6</v>
      </c>
      <c r="L27" s="24">
        <v>0.2</v>
      </c>
      <c r="M27" s="24">
        <v>1.72</v>
      </c>
      <c r="N27" s="24">
        <v>0.18</v>
      </c>
      <c r="O27" s="24">
        <v>11.07</v>
      </c>
      <c r="P27" s="25">
        <v>52.89</v>
      </c>
      <c r="Q27" s="32">
        <v>0.03</v>
      </c>
      <c r="R27" s="24">
        <v>0</v>
      </c>
      <c r="S27" s="24">
        <v>0</v>
      </c>
      <c r="T27" s="24">
        <v>4.5</v>
      </c>
      <c r="U27" s="24">
        <v>0.25</v>
      </c>
      <c r="V27" s="55" t="s">
        <v>20</v>
      </c>
    </row>
    <row r="28" spans="1:22" s="57" customFormat="1" ht="12.75">
      <c r="A28" s="54" t="s">
        <v>126</v>
      </c>
      <c r="B28" s="18">
        <v>150</v>
      </c>
      <c r="C28" s="18">
        <v>160</v>
      </c>
      <c r="D28" s="24">
        <v>1.3</v>
      </c>
      <c r="E28" s="24">
        <v>0</v>
      </c>
      <c r="F28" s="24">
        <v>18.75</v>
      </c>
      <c r="G28" s="18">
        <v>77.09</v>
      </c>
      <c r="H28" s="24">
        <v>0.04</v>
      </c>
      <c r="I28" s="24">
        <v>0.05</v>
      </c>
      <c r="J28" s="24">
        <v>31.26</v>
      </c>
      <c r="K28" s="24">
        <v>27.32</v>
      </c>
      <c r="L28" s="24">
        <v>1.92</v>
      </c>
      <c r="M28" s="24">
        <v>1.28</v>
      </c>
      <c r="N28" s="24">
        <v>0</v>
      </c>
      <c r="O28" s="32">
        <v>21.12</v>
      </c>
      <c r="P28" s="25">
        <v>86.8</v>
      </c>
      <c r="Q28" s="24">
        <v>0.048</v>
      </c>
      <c r="R28" s="24">
        <v>0.06</v>
      </c>
      <c r="S28" s="24">
        <v>35.2</v>
      </c>
      <c r="T28" s="24">
        <v>30.8</v>
      </c>
      <c r="U28" s="24">
        <v>2.16</v>
      </c>
      <c r="V28" s="55">
        <v>130</v>
      </c>
    </row>
    <row r="29" spans="1:22" s="57" customFormat="1" ht="13.5" customHeight="1">
      <c r="A29" s="53" t="s">
        <v>85</v>
      </c>
      <c r="B29" s="73">
        <f>B28+B27+B26+B24+80</f>
        <v>470</v>
      </c>
      <c r="C29" s="73">
        <f aca="true" t="shared" si="3" ref="C29:U29">C28+C27+C26+C24+80</f>
        <v>525</v>
      </c>
      <c r="D29" s="73">
        <f t="shared" si="3"/>
        <v>83.59</v>
      </c>
      <c r="E29" s="73">
        <f t="shared" si="3"/>
        <v>82.66</v>
      </c>
      <c r="F29" s="73">
        <f t="shared" si="3"/>
        <v>120.4</v>
      </c>
      <c r="G29" s="73">
        <f t="shared" si="3"/>
        <v>281</v>
      </c>
      <c r="H29" s="73">
        <f t="shared" si="3"/>
        <v>80.09</v>
      </c>
      <c r="I29" s="73">
        <f t="shared" si="3"/>
        <v>80.075</v>
      </c>
      <c r="J29" s="73">
        <f t="shared" si="3"/>
        <v>114.42</v>
      </c>
      <c r="K29" s="73">
        <f t="shared" si="3"/>
        <v>119.46000000000001</v>
      </c>
      <c r="L29" s="73">
        <f t="shared" si="3"/>
        <v>82.92</v>
      </c>
      <c r="M29" s="73">
        <f t="shared" si="3"/>
        <v>84.17</v>
      </c>
      <c r="N29" s="73">
        <f t="shared" si="3"/>
        <v>83.93</v>
      </c>
      <c r="O29" s="73">
        <f t="shared" si="3"/>
        <v>127.10999999999999</v>
      </c>
      <c r="P29" s="73">
        <f t="shared" si="3"/>
        <v>318.16999999999996</v>
      </c>
      <c r="Q29" s="73">
        <f t="shared" si="3"/>
        <v>80.118</v>
      </c>
      <c r="R29" s="73">
        <f t="shared" si="3"/>
        <v>80.086</v>
      </c>
      <c r="S29" s="73">
        <f t="shared" si="3"/>
        <v>119.9</v>
      </c>
      <c r="T29" s="73">
        <f t="shared" si="3"/>
        <v>127.50999999999999</v>
      </c>
      <c r="U29" s="73">
        <f t="shared" si="3"/>
        <v>83.41</v>
      </c>
      <c r="V29" s="55"/>
    </row>
    <row r="30" spans="1:22" ht="12.75">
      <c r="A30" s="43"/>
      <c r="B30" s="18"/>
      <c r="C30" s="18"/>
      <c r="D30" s="24"/>
      <c r="E30" s="24"/>
      <c r="F30" s="24"/>
      <c r="G30" s="18"/>
      <c r="H30" s="24"/>
      <c r="I30" s="24"/>
      <c r="J30" s="24"/>
      <c r="K30" s="24"/>
      <c r="L30" s="24"/>
      <c r="M30" s="24"/>
      <c r="N30" s="24"/>
      <c r="O30" s="32"/>
      <c r="P30" s="25"/>
      <c r="Q30" s="24"/>
      <c r="R30" s="24"/>
      <c r="S30" s="24"/>
      <c r="T30" s="24"/>
      <c r="U30" s="24"/>
      <c r="V30" s="55"/>
    </row>
    <row r="31" spans="1:22" s="2" customFormat="1" ht="13.5" customHeight="1">
      <c r="A31" s="27" t="s">
        <v>84</v>
      </c>
      <c r="B31" s="178">
        <f>B29+B21+B13+B9</f>
        <v>1630</v>
      </c>
      <c r="C31" s="178">
        <f>C29+C21+C13+C9</f>
        <v>1840</v>
      </c>
      <c r="D31" s="178">
        <f>D29+D21+D13+D9</f>
        <v>306.6</v>
      </c>
      <c r="E31" s="178">
        <f aca="true" t="shared" si="4" ref="E31:U31">E29+E21+E13+E9</f>
        <v>302.99</v>
      </c>
      <c r="F31" s="178">
        <f t="shared" si="4"/>
        <v>453.12</v>
      </c>
      <c r="G31" s="178">
        <f t="shared" si="4"/>
        <v>1173.22</v>
      </c>
      <c r="H31" s="178">
        <f t="shared" si="4"/>
        <v>280.473</v>
      </c>
      <c r="I31" s="178">
        <f t="shared" si="4"/>
        <v>280.50600000000003</v>
      </c>
      <c r="J31" s="178">
        <f t="shared" si="4"/>
        <v>351.86</v>
      </c>
      <c r="K31" s="178">
        <f t="shared" si="4"/>
        <v>616.9200000000001</v>
      </c>
      <c r="L31" s="178">
        <f t="shared" si="4"/>
        <v>289.11</v>
      </c>
      <c r="M31" s="178">
        <f t="shared" si="4"/>
        <v>307.89</v>
      </c>
      <c r="N31" s="178">
        <f t="shared" si="4"/>
        <v>305.71000000000004</v>
      </c>
      <c r="O31" s="178">
        <f t="shared" si="4"/>
        <v>485.87</v>
      </c>
      <c r="P31" s="178">
        <f t="shared" si="4"/>
        <v>1293.31</v>
      </c>
      <c r="Q31" s="178">
        <f t="shared" si="4"/>
        <v>280.54200000000003</v>
      </c>
      <c r="R31" s="178">
        <f t="shared" si="4"/>
        <v>280.56300000000005</v>
      </c>
      <c r="S31" s="178">
        <f t="shared" si="4"/>
        <v>359.04</v>
      </c>
      <c r="T31" s="178">
        <f t="shared" si="4"/>
        <v>650.54</v>
      </c>
      <c r="U31" s="178">
        <f t="shared" si="4"/>
        <v>290.7180000000001</v>
      </c>
      <c r="V31" s="27"/>
    </row>
    <row r="32" spans="1:2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4" spans="3:17" ht="13.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"/>
    </row>
    <row r="35" spans="3:17" ht="13.5" customHeight="1"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</row>
  </sheetData>
  <sheetProtection/>
  <mergeCells count="11">
    <mergeCell ref="V2:V3"/>
    <mergeCell ref="A2:A3"/>
    <mergeCell ref="B2:B3"/>
    <mergeCell ref="C2:C3"/>
    <mergeCell ref="H2:J2"/>
    <mergeCell ref="A1:V1"/>
    <mergeCell ref="K2:L2"/>
    <mergeCell ref="M2:P2"/>
    <mergeCell ref="Q2:S2"/>
    <mergeCell ref="T2:U2"/>
    <mergeCell ref="D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4">
      <selection activeCell="A24" sqref="A24:C29"/>
    </sheetView>
  </sheetViews>
  <sheetFormatPr defaultColWidth="5.75390625" defaultRowHeight="13.5" customHeight="1"/>
  <cols>
    <col min="1" max="1" width="26.75390625" style="1" customWidth="1"/>
    <col min="2" max="2" width="6.375" style="1" customWidth="1"/>
    <col min="3" max="3" width="6.00390625" style="1" customWidth="1"/>
    <col min="4" max="4" width="6.875" style="1" customWidth="1"/>
    <col min="5" max="6" width="7.125" style="1" customWidth="1"/>
    <col min="7" max="7" width="7.625" style="1" bestFit="1" customWidth="1"/>
    <col min="8" max="8" width="7.00390625" style="1" customWidth="1"/>
    <col min="9" max="9" width="6.25390625" style="1" customWidth="1"/>
    <col min="10" max="10" width="7.25390625" style="1" bestFit="1" customWidth="1"/>
    <col min="11" max="11" width="7.625" style="1" bestFit="1" customWidth="1"/>
    <col min="12" max="12" width="6.875" style="1" customWidth="1"/>
    <col min="13" max="13" width="7.625" style="1" bestFit="1" customWidth="1"/>
    <col min="14" max="14" width="7.25390625" style="1" bestFit="1" customWidth="1"/>
    <col min="15" max="15" width="6.25390625" style="1" bestFit="1" customWidth="1"/>
    <col min="16" max="16" width="9.375" style="1" customWidth="1"/>
    <col min="17" max="17" width="6.625" style="1" customWidth="1"/>
    <col min="18" max="18" width="7.25390625" style="1" customWidth="1"/>
    <col min="19" max="19" width="7.00390625" style="1" customWidth="1"/>
    <col min="20" max="20" width="7.625" style="1" bestFit="1" customWidth="1"/>
    <col min="21" max="21" width="6.25390625" style="1" customWidth="1"/>
    <col min="22" max="22" width="9.25390625" style="1" customWidth="1"/>
    <col min="23" max="16384" width="5.75390625" style="1" customWidth="1"/>
  </cols>
  <sheetData>
    <row r="1" spans="1:22" ht="12.75">
      <c r="A1" s="188" t="s">
        <v>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13.5" customHeight="1">
      <c r="A2" s="187" t="s">
        <v>0</v>
      </c>
      <c r="B2" s="187" t="s">
        <v>28</v>
      </c>
      <c r="C2" s="187" t="s">
        <v>29</v>
      </c>
      <c r="D2" s="187" t="s">
        <v>1</v>
      </c>
      <c r="E2" s="187"/>
      <c r="F2" s="187"/>
      <c r="G2" s="187"/>
      <c r="H2" s="187" t="s">
        <v>10</v>
      </c>
      <c r="I2" s="187"/>
      <c r="J2" s="187"/>
      <c r="K2" s="187" t="s">
        <v>16</v>
      </c>
      <c r="L2" s="187"/>
      <c r="M2" s="187" t="s">
        <v>2</v>
      </c>
      <c r="N2" s="187"/>
      <c r="O2" s="187"/>
      <c r="P2" s="187"/>
      <c r="Q2" s="187" t="s">
        <v>10</v>
      </c>
      <c r="R2" s="187"/>
      <c r="S2" s="187"/>
      <c r="T2" s="187" t="s">
        <v>16</v>
      </c>
      <c r="U2" s="187"/>
      <c r="V2" s="187" t="s">
        <v>38</v>
      </c>
    </row>
    <row r="3" spans="1:22" ht="24.75" customHeight="1">
      <c r="A3" s="187"/>
      <c r="B3" s="187"/>
      <c r="C3" s="187"/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3</v>
      </c>
      <c r="N3" s="11" t="s">
        <v>4</v>
      </c>
      <c r="O3" s="11" t="s">
        <v>5</v>
      </c>
      <c r="P3" s="11" t="s">
        <v>6</v>
      </c>
      <c r="Q3" s="11" t="s">
        <v>11</v>
      </c>
      <c r="R3" s="11" t="s">
        <v>12</v>
      </c>
      <c r="S3" s="11" t="s">
        <v>13</v>
      </c>
      <c r="T3" s="11" t="s">
        <v>14</v>
      </c>
      <c r="U3" s="11" t="s">
        <v>15</v>
      </c>
      <c r="V3" s="187"/>
    </row>
    <row r="4" spans="1:22" ht="13.5" customHeight="1">
      <c r="A4" s="3" t="s">
        <v>7</v>
      </c>
      <c r="B4" s="3"/>
      <c r="C4" s="3"/>
      <c r="D4" s="12"/>
      <c r="E4" s="12"/>
      <c r="F4" s="12"/>
      <c r="G4" s="12"/>
      <c r="H4" s="5"/>
      <c r="I4" s="12"/>
      <c r="J4" s="12"/>
      <c r="K4" s="12"/>
      <c r="L4" s="12"/>
      <c r="M4" s="12"/>
      <c r="N4" s="12"/>
      <c r="O4" s="12"/>
      <c r="P4" s="3"/>
      <c r="Q4" s="5"/>
      <c r="R4" s="12"/>
      <c r="S4" s="12"/>
      <c r="T4" s="12"/>
      <c r="U4" s="12"/>
      <c r="V4" s="3"/>
    </row>
    <row r="5" spans="1:22" ht="13.5" customHeight="1">
      <c r="A5" s="54" t="s">
        <v>39</v>
      </c>
      <c r="B5" s="18">
        <v>160</v>
      </c>
      <c r="C5" s="18">
        <v>160</v>
      </c>
      <c r="D5" s="32">
        <v>17.58</v>
      </c>
      <c r="E5" s="24">
        <v>19.24</v>
      </c>
      <c r="F5" s="24">
        <v>2.42</v>
      </c>
      <c r="G5" s="33">
        <v>252.8</v>
      </c>
      <c r="H5" s="24">
        <v>0.08</v>
      </c>
      <c r="I5" s="24">
        <v>0.47</v>
      </c>
      <c r="J5" s="24">
        <v>0.36</v>
      </c>
      <c r="K5" s="24">
        <v>107.4</v>
      </c>
      <c r="L5" s="24">
        <v>3.12</v>
      </c>
      <c r="M5" s="32">
        <v>17.58</v>
      </c>
      <c r="N5" s="24">
        <v>19.24</v>
      </c>
      <c r="O5" s="24">
        <v>2.42</v>
      </c>
      <c r="P5" s="33">
        <v>252.8</v>
      </c>
      <c r="Q5" s="24">
        <v>0.08</v>
      </c>
      <c r="R5" s="24">
        <v>0.47</v>
      </c>
      <c r="S5" s="24">
        <v>0.36</v>
      </c>
      <c r="T5" s="24">
        <v>107.4</v>
      </c>
      <c r="U5" s="24">
        <v>3.12</v>
      </c>
      <c r="V5" s="55">
        <v>14</v>
      </c>
    </row>
    <row r="6" spans="1:22" ht="13.5" customHeight="1">
      <c r="A6" s="54" t="s">
        <v>107</v>
      </c>
      <c r="B6" s="18" t="s">
        <v>56</v>
      </c>
      <c r="C6" s="18" t="s">
        <v>57</v>
      </c>
      <c r="D6" s="32">
        <v>0.13</v>
      </c>
      <c r="E6" s="24">
        <v>0</v>
      </c>
      <c r="F6" s="24">
        <v>8.35</v>
      </c>
      <c r="G6" s="25">
        <v>33.91</v>
      </c>
      <c r="H6" s="24">
        <v>0</v>
      </c>
      <c r="I6" s="148">
        <v>0.005</v>
      </c>
      <c r="J6" s="24">
        <v>0.63</v>
      </c>
      <c r="K6" s="24">
        <v>3.25</v>
      </c>
      <c r="L6" s="24">
        <v>0.5</v>
      </c>
      <c r="M6" s="24">
        <v>0.2</v>
      </c>
      <c r="N6" s="24">
        <v>0</v>
      </c>
      <c r="O6" s="24">
        <v>9.29</v>
      </c>
      <c r="P6" s="33">
        <v>37.79</v>
      </c>
      <c r="Q6" s="24">
        <v>0</v>
      </c>
      <c r="R6" s="24">
        <v>0.006</v>
      </c>
      <c r="S6" s="24">
        <v>0.75</v>
      </c>
      <c r="T6" s="24">
        <v>3.9</v>
      </c>
      <c r="U6" s="24">
        <v>0.6</v>
      </c>
      <c r="V6" s="55">
        <v>28</v>
      </c>
    </row>
    <row r="7" spans="1:22" s="57" customFormat="1" ht="25.5">
      <c r="A7" s="54" t="s">
        <v>134</v>
      </c>
      <c r="B7" s="67" t="s">
        <v>127</v>
      </c>
      <c r="C7" s="67" t="s">
        <v>128</v>
      </c>
      <c r="D7" s="24">
        <v>4.52</v>
      </c>
      <c r="E7" s="24">
        <v>8.75</v>
      </c>
      <c r="F7" s="24">
        <v>13.23</v>
      </c>
      <c r="G7" s="25">
        <v>144.79</v>
      </c>
      <c r="H7" s="24">
        <v>0.04</v>
      </c>
      <c r="I7" s="24">
        <v>0.18</v>
      </c>
      <c r="J7" s="24">
        <v>1.2</v>
      </c>
      <c r="K7" s="24">
        <v>168.24</v>
      </c>
      <c r="L7" s="24">
        <v>0.35</v>
      </c>
      <c r="M7" s="24">
        <v>5.04</v>
      </c>
      <c r="N7" s="24">
        <v>9.26</v>
      </c>
      <c r="O7" s="24">
        <v>15.02</v>
      </c>
      <c r="P7" s="33">
        <v>158.2</v>
      </c>
      <c r="Q7" s="24">
        <v>0.04</v>
      </c>
      <c r="R7" s="24">
        <v>0.2</v>
      </c>
      <c r="S7" s="24">
        <v>1.33</v>
      </c>
      <c r="T7" s="24">
        <v>184.25</v>
      </c>
      <c r="U7" s="24">
        <v>0.41</v>
      </c>
      <c r="V7" s="55" t="s">
        <v>129</v>
      </c>
    </row>
    <row r="8" spans="1:22" ht="12.75">
      <c r="A8" s="54" t="s">
        <v>77</v>
      </c>
      <c r="B8" s="18">
        <v>10</v>
      </c>
      <c r="C8" s="18">
        <v>12</v>
      </c>
      <c r="D8" s="24">
        <v>2.56</v>
      </c>
      <c r="E8" s="24">
        <v>2.61</v>
      </c>
      <c r="F8" s="24">
        <v>0</v>
      </c>
      <c r="G8" s="33">
        <v>34.3</v>
      </c>
      <c r="H8" s="32">
        <v>0.01</v>
      </c>
      <c r="I8" s="24">
        <v>0.037</v>
      </c>
      <c r="J8" s="24">
        <v>0.07</v>
      </c>
      <c r="K8" s="24">
        <v>90</v>
      </c>
      <c r="L8" s="24">
        <v>0.09</v>
      </c>
      <c r="M8" s="24">
        <v>3.9</v>
      </c>
      <c r="N8" s="24">
        <v>3.91</v>
      </c>
      <c r="O8" s="24">
        <v>0</v>
      </c>
      <c r="P8" s="33">
        <v>51.45</v>
      </c>
      <c r="Q8" s="32">
        <v>0.008</v>
      </c>
      <c r="R8" s="24">
        <v>0.04</v>
      </c>
      <c r="S8" s="24">
        <v>0.09</v>
      </c>
      <c r="T8" s="24">
        <v>135.04</v>
      </c>
      <c r="U8" s="24">
        <v>0.11</v>
      </c>
      <c r="V8" s="55">
        <v>129</v>
      </c>
    </row>
    <row r="9" spans="1:22" ht="13.5" customHeight="1">
      <c r="A9" s="53" t="s">
        <v>82</v>
      </c>
      <c r="B9" s="73">
        <f>B8+B5+184+35</f>
        <v>389</v>
      </c>
      <c r="C9" s="73">
        <f>C8+C5+205+45</f>
        <v>422</v>
      </c>
      <c r="D9" s="73">
        <f aca="true" t="shared" si="0" ref="D9:U9">D8+D5+205+45</f>
        <v>270.14</v>
      </c>
      <c r="E9" s="73">
        <f t="shared" si="0"/>
        <v>271.85</v>
      </c>
      <c r="F9" s="73">
        <f t="shared" si="0"/>
        <v>252.42</v>
      </c>
      <c r="G9" s="73">
        <f t="shared" si="0"/>
        <v>537.1</v>
      </c>
      <c r="H9" s="73">
        <f t="shared" si="0"/>
        <v>250.09</v>
      </c>
      <c r="I9" s="73">
        <f t="shared" si="0"/>
        <v>250.507</v>
      </c>
      <c r="J9" s="73">
        <f t="shared" si="0"/>
        <v>250.43</v>
      </c>
      <c r="K9" s="73">
        <f t="shared" si="0"/>
        <v>447.4</v>
      </c>
      <c r="L9" s="73">
        <f t="shared" si="0"/>
        <v>253.21</v>
      </c>
      <c r="M9" s="73">
        <f t="shared" si="0"/>
        <v>271.48</v>
      </c>
      <c r="N9" s="73">
        <f t="shared" si="0"/>
        <v>273.15</v>
      </c>
      <c r="O9" s="73">
        <f t="shared" si="0"/>
        <v>252.42</v>
      </c>
      <c r="P9" s="73">
        <f t="shared" si="0"/>
        <v>554.25</v>
      </c>
      <c r="Q9" s="73">
        <f t="shared" si="0"/>
        <v>250.088</v>
      </c>
      <c r="R9" s="73">
        <f t="shared" si="0"/>
        <v>250.51</v>
      </c>
      <c r="S9" s="73">
        <f t="shared" si="0"/>
        <v>250.45</v>
      </c>
      <c r="T9" s="73">
        <f t="shared" si="0"/>
        <v>492.44</v>
      </c>
      <c r="U9" s="73">
        <f t="shared" si="0"/>
        <v>253.23</v>
      </c>
      <c r="V9" s="55"/>
    </row>
    <row r="10" spans="1:22" ht="13.5" customHeight="1">
      <c r="A10" s="55" t="s">
        <v>17</v>
      </c>
      <c r="B10" s="18"/>
      <c r="C10" s="18"/>
      <c r="D10" s="24"/>
      <c r="E10" s="24"/>
      <c r="F10" s="24"/>
      <c r="G10" s="25"/>
      <c r="H10" s="32"/>
      <c r="I10" s="24"/>
      <c r="J10" s="24"/>
      <c r="K10" s="24"/>
      <c r="L10" s="24"/>
      <c r="M10" s="24"/>
      <c r="N10" s="24"/>
      <c r="O10" s="24"/>
      <c r="P10" s="25"/>
      <c r="Q10" s="32"/>
      <c r="R10" s="24"/>
      <c r="S10" s="24"/>
      <c r="T10" s="24"/>
      <c r="U10" s="24"/>
      <c r="V10" s="55"/>
    </row>
    <row r="11" spans="1:22" ht="13.5" customHeight="1">
      <c r="A11" s="54" t="s">
        <v>97</v>
      </c>
      <c r="B11" s="18">
        <v>150</v>
      </c>
      <c r="C11" s="168">
        <v>180</v>
      </c>
      <c r="D11" s="24">
        <v>5.5</v>
      </c>
      <c r="E11" s="24">
        <v>3.77</v>
      </c>
      <c r="F11" s="24">
        <v>5.7</v>
      </c>
      <c r="G11" s="25">
        <v>83</v>
      </c>
      <c r="H11" s="32">
        <v>0.046</v>
      </c>
      <c r="I11" s="24">
        <v>0.22</v>
      </c>
      <c r="J11" s="24">
        <v>0.8</v>
      </c>
      <c r="K11" s="24">
        <v>187</v>
      </c>
      <c r="L11" s="90">
        <v>0.15</v>
      </c>
      <c r="M11" s="169">
        <v>6.56</v>
      </c>
      <c r="N11" s="169">
        <v>4.44</v>
      </c>
      <c r="O11" s="169">
        <v>6.84</v>
      </c>
      <c r="P11" s="169">
        <v>99.59</v>
      </c>
      <c r="Q11" s="170">
        <v>0.055</v>
      </c>
      <c r="R11" s="24">
        <v>0.26</v>
      </c>
      <c r="S11" s="24">
        <v>0.96</v>
      </c>
      <c r="T11" s="24">
        <v>211</v>
      </c>
      <c r="U11" s="24">
        <v>0.17</v>
      </c>
      <c r="V11" s="55">
        <v>26</v>
      </c>
    </row>
    <row r="12" spans="1:22" ht="12.75">
      <c r="A12" s="55" t="s">
        <v>8</v>
      </c>
      <c r="B12" s="18"/>
      <c r="C12" s="18"/>
      <c r="D12" s="32"/>
      <c r="E12" s="24"/>
      <c r="F12" s="24"/>
      <c r="G12" s="33"/>
      <c r="H12" s="32"/>
      <c r="I12" s="115"/>
      <c r="J12" s="115"/>
      <c r="K12" s="115"/>
      <c r="L12" s="115"/>
      <c r="M12" s="24"/>
      <c r="N12" s="24"/>
      <c r="O12" s="24"/>
      <c r="P12" s="33"/>
      <c r="Q12" s="32"/>
      <c r="R12" s="115"/>
      <c r="S12" s="115"/>
      <c r="T12" s="115"/>
      <c r="U12" s="115"/>
      <c r="V12" s="55"/>
    </row>
    <row r="13" spans="1:22" ht="25.5">
      <c r="A13" s="54" t="s">
        <v>153</v>
      </c>
      <c r="B13" s="18">
        <v>40</v>
      </c>
      <c r="C13" s="18">
        <v>60</v>
      </c>
      <c r="D13" s="24">
        <v>0.2</v>
      </c>
      <c r="E13" s="24">
        <v>0.024</v>
      </c>
      <c r="F13" s="24">
        <v>0.69</v>
      </c>
      <c r="G13" s="33">
        <v>3.72</v>
      </c>
      <c r="H13" s="24">
        <v>0</v>
      </c>
      <c r="I13" s="24">
        <v>0</v>
      </c>
      <c r="J13" s="24">
        <v>2.68</v>
      </c>
      <c r="K13" s="24">
        <v>6.12</v>
      </c>
      <c r="L13" s="24">
        <v>0.16</v>
      </c>
      <c r="M13" s="24">
        <v>0.3</v>
      </c>
      <c r="N13" s="24">
        <v>0.036</v>
      </c>
      <c r="O13" s="24">
        <v>1.04</v>
      </c>
      <c r="P13" s="33">
        <v>5.6</v>
      </c>
      <c r="Q13" s="24">
        <v>0</v>
      </c>
      <c r="R13" s="24">
        <v>0</v>
      </c>
      <c r="S13" s="24">
        <v>4.02</v>
      </c>
      <c r="T13" s="24">
        <v>9.18</v>
      </c>
      <c r="U13" s="24">
        <v>0.24</v>
      </c>
      <c r="V13" s="55">
        <v>122</v>
      </c>
    </row>
    <row r="14" spans="1:22" ht="25.5">
      <c r="A14" s="54" t="s">
        <v>152</v>
      </c>
      <c r="B14" s="18">
        <v>40</v>
      </c>
      <c r="C14" s="18">
        <v>60</v>
      </c>
      <c r="D14" s="24">
        <v>0.9</v>
      </c>
      <c r="E14" s="24">
        <v>0</v>
      </c>
      <c r="F14" s="24">
        <v>0.62</v>
      </c>
      <c r="G14" s="33">
        <v>7.6</v>
      </c>
      <c r="H14" s="24">
        <v>0</v>
      </c>
      <c r="I14" s="24">
        <v>0</v>
      </c>
      <c r="J14" s="24">
        <v>0</v>
      </c>
      <c r="K14" s="24">
        <v>5</v>
      </c>
      <c r="L14" s="24">
        <v>0.44</v>
      </c>
      <c r="M14" s="24">
        <v>1.35</v>
      </c>
      <c r="N14" s="24">
        <v>0</v>
      </c>
      <c r="O14" s="24">
        <v>0.93</v>
      </c>
      <c r="P14" s="33">
        <v>11.4</v>
      </c>
      <c r="Q14" s="24">
        <v>0</v>
      </c>
      <c r="R14" s="24">
        <v>0</v>
      </c>
      <c r="S14" s="24">
        <v>0</v>
      </c>
      <c r="T14" s="24">
        <v>7.5</v>
      </c>
      <c r="U14" s="24">
        <v>0.66</v>
      </c>
      <c r="V14" s="55">
        <v>116</v>
      </c>
    </row>
    <row r="15" spans="1:22" ht="12.75">
      <c r="A15" s="54" t="s">
        <v>98</v>
      </c>
      <c r="B15" s="18">
        <v>180</v>
      </c>
      <c r="C15" s="18">
        <v>200</v>
      </c>
      <c r="D15" s="24">
        <v>4.5</v>
      </c>
      <c r="E15" s="24">
        <v>6.3</v>
      </c>
      <c r="F15" s="24">
        <v>4.5</v>
      </c>
      <c r="G15" s="33">
        <v>89</v>
      </c>
      <c r="H15" s="24">
        <v>0.9</v>
      </c>
      <c r="I15" s="24">
        <v>0</v>
      </c>
      <c r="J15" s="24">
        <v>0</v>
      </c>
      <c r="K15" s="24">
        <v>0</v>
      </c>
      <c r="L15" s="24">
        <v>0</v>
      </c>
      <c r="M15" s="24">
        <v>5</v>
      </c>
      <c r="N15" s="24">
        <v>7</v>
      </c>
      <c r="O15" s="24">
        <v>5</v>
      </c>
      <c r="P15" s="33">
        <v>99</v>
      </c>
      <c r="Q15" s="24">
        <v>1</v>
      </c>
      <c r="R15" s="24">
        <v>0</v>
      </c>
      <c r="S15" s="24">
        <v>0</v>
      </c>
      <c r="T15" s="24">
        <v>0</v>
      </c>
      <c r="U15" s="24">
        <v>0</v>
      </c>
      <c r="V15" s="55">
        <v>41</v>
      </c>
    </row>
    <row r="16" spans="1:22" ht="25.5" customHeight="1">
      <c r="A16" s="54" t="s">
        <v>159</v>
      </c>
      <c r="B16" s="18">
        <v>110</v>
      </c>
      <c r="C16" s="18">
        <v>130</v>
      </c>
      <c r="D16" s="24">
        <v>2.32</v>
      </c>
      <c r="E16" s="24">
        <v>3.76</v>
      </c>
      <c r="F16" s="24">
        <v>14.68</v>
      </c>
      <c r="G16" s="33">
        <v>101.94</v>
      </c>
      <c r="H16" s="24">
        <v>0.07</v>
      </c>
      <c r="I16" s="24">
        <v>0.08</v>
      </c>
      <c r="J16" s="24">
        <v>5.39</v>
      </c>
      <c r="K16" s="24">
        <v>55.39</v>
      </c>
      <c r="L16" s="24">
        <v>1.29</v>
      </c>
      <c r="M16" s="24">
        <v>2.75</v>
      </c>
      <c r="N16" s="24">
        <v>4.45</v>
      </c>
      <c r="O16" s="24">
        <v>17.35</v>
      </c>
      <c r="P16" s="33">
        <v>120.47</v>
      </c>
      <c r="Q16" s="24">
        <v>0.08</v>
      </c>
      <c r="R16" s="24">
        <v>0.09</v>
      </c>
      <c r="S16" s="24">
        <v>6.39</v>
      </c>
      <c r="T16" s="24">
        <v>65.61</v>
      </c>
      <c r="U16" s="24">
        <v>1.54</v>
      </c>
      <c r="V16" s="55">
        <v>322</v>
      </c>
    </row>
    <row r="17" spans="1:22" ht="17.25" customHeight="1">
      <c r="A17" s="54" t="s">
        <v>160</v>
      </c>
      <c r="B17" s="18">
        <v>50</v>
      </c>
      <c r="C17" s="18">
        <v>70</v>
      </c>
      <c r="D17" s="24">
        <v>12.17</v>
      </c>
      <c r="E17" s="24">
        <v>4.62</v>
      </c>
      <c r="F17" s="24">
        <v>2.27</v>
      </c>
      <c r="G17" s="33">
        <v>96.7</v>
      </c>
      <c r="H17" s="24">
        <v>0.12</v>
      </c>
      <c r="I17" s="24">
        <v>0.84</v>
      </c>
      <c r="J17" s="24">
        <v>3.39</v>
      </c>
      <c r="K17" s="24">
        <v>15.41</v>
      </c>
      <c r="L17" s="24">
        <v>2.79</v>
      </c>
      <c r="M17" s="24">
        <v>17.04</v>
      </c>
      <c r="N17" s="24">
        <v>6.4</v>
      </c>
      <c r="O17" s="24">
        <v>3.17</v>
      </c>
      <c r="P17" s="33">
        <v>135.4</v>
      </c>
      <c r="Q17" s="24">
        <v>0.17</v>
      </c>
      <c r="R17" s="24">
        <v>1.17</v>
      </c>
      <c r="S17" s="24">
        <v>4.74</v>
      </c>
      <c r="T17" s="24">
        <v>21.57</v>
      </c>
      <c r="U17" s="24">
        <v>3.9</v>
      </c>
      <c r="V17" s="55">
        <v>94</v>
      </c>
    </row>
    <row r="18" spans="1:22" ht="18" customHeight="1">
      <c r="A18" s="54" t="s">
        <v>161</v>
      </c>
      <c r="B18" s="18"/>
      <c r="C18" s="18"/>
      <c r="D18" s="24"/>
      <c r="E18" s="24"/>
      <c r="F18" s="24"/>
      <c r="G18" s="33"/>
      <c r="H18" s="24"/>
      <c r="I18" s="24"/>
      <c r="J18" s="24"/>
      <c r="K18" s="24"/>
      <c r="L18" s="24"/>
      <c r="M18" s="24"/>
      <c r="N18" s="24"/>
      <c r="O18" s="24"/>
      <c r="P18" s="33"/>
      <c r="Q18" s="24"/>
      <c r="R18" s="24"/>
      <c r="S18" s="24"/>
      <c r="T18" s="24"/>
      <c r="U18" s="24"/>
      <c r="V18" s="55"/>
    </row>
    <row r="19" spans="1:22" s="30" customFormat="1" ht="12.75">
      <c r="A19" s="54" t="s">
        <v>18</v>
      </c>
      <c r="B19" s="18">
        <v>200</v>
      </c>
      <c r="C19" s="18">
        <v>200</v>
      </c>
      <c r="D19" s="24">
        <v>1.16</v>
      </c>
      <c r="E19" s="24">
        <v>0</v>
      </c>
      <c r="F19" s="24">
        <v>25.52</v>
      </c>
      <c r="G19" s="33">
        <v>105.2</v>
      </c>
      <c r="H19" s="24">
        <v>0.04</v>
      </c>
      <c r="I19" s="24">
        <v>0.04</v>
      </c>
      <c r="J19" s="24">
        <v>22.16</v>
      </c>
      <c r="K19" s="24">
        <v>26</v>
      </c>
      <c r="L19" s="24">
        <v>0.41</v>
      </c>
      <c r="M19" s="24">
        <v>1.16</v>
      </c>
      <c r="N19" s="24">
        <v>0</v>
      </c>
      <c r="O19" s="24">
        <v>25.52</v>
      </c>
      <c r="P19" s="33">
        <v>105.2</v>
      </c>
      <c r="Q19" s="24">
        <v>0.04</v>
      </c>
      <c r="R19" s="24">
        <v>0.04</v>
      </c>
      <c r="S19" s="24">
        <v>22.16</v>
      </c>
      <c r="T19" s="24">
        <v>26</v>
      </c>
      <c r="U19" s="24">
        <v>0.41</v>
      </c>
      <c r="V19" s="55">
        <v>27</v>
      </c>
    </row>
    <row r="20" spans="1:22" ht="13.5" customHeight="1">
      <c r="A20" s="54" t="s">
        <v>9</v>
      </c>
      <c r="B20" s="18">
        <v>35</v>
      </c>
      <c r="C20" s="18">
        <v>45</v>
      </c>
      <c r="D20" s="24">
        <v>2.31</v>
      </c>
      <c r="E20" s="24">
        <v>0.42</v>
      </c>
      <c r="F20" s="24">
        <v>15.05</v>
      </c>
      <c r="G20" s="25">
        <v>70.7</v>
      </c>
      <c r="H20" s="32">
        <v>0.06</v>
      </c>
      <c r="I20" s="24">
        <v>0.03</v>
      </c>
      <c r="J20" s="24">
        <v>0</v>
      </c>
      <c r="K20" s="24">
        <v>18.9</v>
      </c>
      <c r="L20" s="24">
        <v>1.16</v>
      </c>
      <c r="M20" s="24">
        <v>2.97</v>
      </c>
      <c r="N20" s="24">
        <v>0.54</v>
      </c>
      <c r="O20" s="24">
        <v>19.35</v>
      </c>
      <c r="P20" s="33">
        <v>90.9</v>
      </c>
      <c r="Q20" s="32">
        <v>0.07</v>
      </c>
      <c r="R20" s="24">
        <v>0.04</v>
      </c>
      <c r="S20" s="24">
        <v>0</v>
      </c>
      <c r="T20" s="24">
        <v>24.3</v>
      </c>
      <c r="U20" s="24">
        <v>1.49</v>
      </c>
      <c r="V20" s="55" t="s">
        <v>20</v>
      </c>
    </row>
    <row r="21" spans="1:22" ht="13.5" customHeight="1">
      <c r="A21" s="53" t="s">
        <v>83</v>
      </c>
      <c r="B21" s="73">
        <f>B20+B19+B17+B16+B15+B14</f>
        <v>615</v>
      </c>
      <c r="C21" s="73">
        <f>C20+C19+C17+C16+C15+C14</f>
        <v>705</v>
      </c>
      <c r="D21" s="116">
        <f>D20+D19+D17+D16+D15+D14</f>
        <v>23.36</v>
      </c>
      <c r="E21" s="116">
        <f aca="true" t="shared" si="1" ref="E21:U21">E20+E19+E17+E16+E15+E14</f>
        <v>15.100000000000001</v>
      </c>
      <c r="F21" s="116">
        <f t="shared" si="1"/>
        <v>62.64</v>
      </c>
      <c r="G21" s="116">
        <f t="shared" si="1"/>
        <v>471.14000000000004</v>
      </c>
      <c r="H21" s="116">
        <f t="shared" si="1"/>
        <v>1.19</v>
      </c>
      <c r="I21" s="116">
        <f t="shared" si="1"/>
        <v>0.9899999999999999</v>
      </c>
      <c r="J21" s="116">
        <f t="shared" si="1"/>
        <v>30.94</v>
      </c>
      <c r="K21" s="116">
        <f t="shared" si="1"/>
        <v>120.7</v>
      </c>
      <c r="L21" s="116">
        <f t="shared" si="1"/>
        <v>6.09</v>
      </c>
      <c r="M21" s="116">
        <f t="shared" si="1"/>
        <v>30.27</v>
      </c>
      <c r="N21" s="116">
        <f t="shared" si="1"/>
        <v>18.39</v>
      </c>
      <c r="O21" s="116">
        <f t="shared" si="1"/>
        <v>71.32000000000002</v>
      </c>
      <c r="P21" s="116">
        <f t="shared" si="1"/>
        <v>562.37</v>
      </c>
      <c r="Q21" s="116">
        <f t="shared" si="1"/>
        <v>1.36</v>
      </c>
      <c r="R21" s="116">
        <f t="shared" si="1"/>
        <v>1.34</v>
      </c>
      <c r="S21" s="116">
        <f t="shared" si="1"/>
        <v>33.29</v>
      </c>
      <c r="T21" s="116">
        <f t="shared" si="1"/>
        <v>144.98000000000002</v>
      </c>
      <c r="U21" s="116">
        <f t="shared" si="1"/>
        <v>8</v>
      </c>
      <c r="V21" s="53"/>
    </row>
    <row r="22" spans="1:22" ht="12.75">
      <c r="A22" s="43"/>
      <c r="B22" s="18"/>
      <c r="C22" s="18"/>
      <c r="D22" s="32"/>
      <c r="E22" s="24"/>
      <c r="F22" s="24"/>
      <c r="G22" s="25"/>
      <c r="H22" s="32"/>
      <c r="I22" s="24"/>
      <c r="J22" s="24"/>
      <c r="K22" s="24"/>
      <c r="L22" s="24"/>
      <c r="M22" s="24"/>
      <c r="N22" s="24"/>
      <c r="O22" s="24"/>
      <c r="P22" s="33"/>
      <c r="Q22" s="32"/>
      <c r="R22" s="24"/>
      <c r="S22" s="24"/>
      <c r="T22" s="24"/>
      <c r="U22" s="24"/>
      <c r="V22" s="55"/>
    </row>
    <row r="23" spans="1:22" ht="12.75">
      <c r="A23" s="55" t="s">
        <v>21</v>
      </c>
      <c r="B23" s="55"/>
      <c r="C23" s="55"/>
      <c r="D23" s="43"/>
      <c r="E23" s="43"/>
      <c r="F23" s="43"/>
      <c r="G23" s="55"/>
      <c r="H23" s="32"/>
      <c r="I23" s="43"/>
      <c r="J23" s="43"/>
      <c r="K23" s="43"/>
      <c r="L23" s="43"/>
      <c r="M23" s="43"/>
      <c r="N23" s="43"/>
      <c r="O23" s="43"/>
      <c r="P23" s="55"/>
      <c r="Q23" s="32"/>
      <c r="R23" s="43"/>
      <c r="S23" s="43"/>
      <c r="T23" s="43"/>
      <c r="U23" s="43"/>
      <c r="V23" s="55"/>
    </row>
    <row r="24" spans="1:22" ht="25.5">
      <c r="A24" s="54" t="s">
        <v>120</v>
      </c>
      <c r="B24" s="55">
        <v>40</v>
      </c>
      <c r="C24" s="55">
        <v>60</v>
      </c>
      <c r="D24" s="24">
        <v>0.45</v>
      </c>
      <c r="E24" s="24">
        <v>4.04</v>
      </c>
      <c r="F24" s="24">
        <v>3.6</v>
      </c>
      <c r="G24" s="25">
        <v>53.07</v>
      </c>
      <c r="H24" s="24">
        <v>0.02</v>
      </c>
      <c r="I24" s="24">
        <v>0.03</v>
      </c>
      <c r="J24" s="24">
        <v>1.7</v>
      </c>
      <c r="K24" s="24">
        <v>9.54</v>
      </c>
      <c r="L24" s="24">
        <v>0.3</v>
      </c>
      <c r="M24" s="24">
        <v>0.68</v>
      </c>
      <c r="N24" s="24">
        <v>6.06</v>
      </c>
      <c r="O24" s="24">
        <v>5.4</v>
      </c>
      <c r="P24" s="25">
        <v>79.6</v>
      </c>
      <c r="Q24" s="24">
        <v>0.03</v>
      </c>
      <c r="R24" s="24">
        <v>0.04</v>
      </c>
      <c r="S24" s="24">
        <v>2.5</v>
      </c>
      <c r="T24" s="24">
        <v>14.31</v>
      </c>
      <c r="U24" s="24">
        <v>0.4</v>
      </c>
      <c r="V24" s="55">
        <v>119</v>
      </c>
    </row>
    <row r="25" spans="1:22" ht="38.25">
      <c r="A25" s="54" t="s">
        <v>121</v>
      </c>
      <c r="B25" s="55">
        <v>40</v>
      </c>
      <c r="C25" s="55">
        <v>60</v>
      </c>
      <c r="D25" s="24">
        <v>0.45</v>
      </c>
      <c r="E25" s="24">
        <v>4.04</v>
      </c>
      <c r="F25" s="24">
        <v>3.6</v>
      </c>
      <c r="G25" s="25">
        <v>53.07</v>
      </c>
      <c r="H25" s="24">
        <v>0.02</v>
      </c>
      <c r="I25" s="24">
        <v>0.03</v>
      </c>
      <c r="J25" s="24">
        <v>1.7</v>
      </c>
      <c r="K25" s="24">
        <v>9.54</v>
      </c>
      <c r="L25" s="24">
        <v>0.3</v>
      </c>
      <c r="M25" s="24">
        <v>0.68</v>
      </c>
      <c r="N25" s="24">
        <v>6.06</v>
      </c>
      <c r="O25" s="24">
        <v>5.4</v>
      </c>
      <c r="P25" s="25">
        <v>79.6</v>
      </c>
      <c r="Q25" s="24">
        <v>0.03</v>
      </c>
      <c r="R25" s="24">
        <v>0.04</v>
      </c>
      <c r="S25" s="24">
        <v>2.5</v>
      </c>
      <c r="T25" s="24">
        <v>14.31</v>
      </c>
      <c r="U25" s="24">
        <v>0.4</v>
      </c>
      <c r="V25" s="55">
        <v>119</v>
      </c>
    </row>
    <row r="26" spans="1:22" ht="40.5" customHeight="1">
      <c r="A26" s="54" t="s">
        <v>154</v>
      </c>
      <c r="B26" s="18" t="s">
        <v>99</v>
      </c>
      <c r="C26" s="18" t="s">
        <v>165</v>
      </c>
      <c r="D26" s="32">
        <v>19.3</v>
      </c>
      <c r="E26" s="24">
        <v>19.44</v>
      </c>
      <c r="F26" s="24">
        <v>19.41</v>
      </c>
      <c r="G26" s="33">
        <v>328.58</v>
      </c>
      <c r="H26" s="24">
        <v>0.07</v>
      </c>
      <c r="I26" s="24">
        <v>0.33</v>
      </c>
      <c r="J26" s="24">
        <v>0.53</v>
      </c>
      <c r="K26" s="24">
        <v>177.67</v>
      </c>
      <c r="L26" s="24">
        <v>0.81</v>
      </c>
      <c r="M26" s="24">
        <v>21.77</v>
      </c>
      <c r="N26" s="24">
        <v>20.53</v>
      </c>
      <c r="O26" s="24">
        <v>21.5</v>
      </c>
      <c r="P26" s="33">
        <v>356.36</v>
      </c>
      <c r="Q26" s="24">
        <v>0.075</v>
      </c>
      <c r="R26" s="24">
        <v>0.36</v>
      </c>
      <c r="S26" s="24">
        <v>0.59</v>
      </c>
      <c r="T26" s="24">
        <v>200.03</v>
      </c>
      <c r="U26" s="24">
        <v>0.9</v>
      </c>
      <c r="V26" s="55">
        <v>11</v>
      </c>
    </row>
    <row r="27" spans="1:22" s="30" customFormat="1" ht="12.75">
      <c r="A27" s="54" t="s">
        <v>36</v>
      </c>
      <c r="B27" s="18">
        <v>180</v>
      </c>
      <c r="C27" s="18">
        <v>200</v>
      </c>
      <c r="D27" s="32">
        <v>0.05</v>
      </c>
      <c r="E27" s="24">
        <v>0</v>
      </c>
      <c r="F27" s="24">
        <v>26.49</v>
      </c>
      <c r="G27" s="25">
        <v>99.44</v>
      </c>
      <c r="H27" s="24">
        <v>0</v>
      </c>
      <c r="I27" s="24">
        <v>0</v>
      </c>
      <c r="J27" s="24">
        <v>0</v>
      </c>
      <c r="K27" s="24">
        <v>8.98</v>
      </c>
      <c r="L27" s="24">
        <v>0.03</v>
      </c>
      <c r="M27" s="24">
        <v>0.05</v>
      </c>
      <c r="N27" s="24">
        <v>0</v>
      </c>
      <c r="O27" s="24">
        <v>29.08</v>
      </c>
      <c r="P27" s="33">
        <v>109.16</v>
      </c>
      <c r="Q27" s="24">
        <v>0</v>
      </c>
      <c r="R27" s="24">
        <v>0</v>
      </c>
      <c r="S27" s="24">
        <v>0</v>
      </c>
      <c r="T27" s="24">
        <v>9.8</v>
      </c>
      <c r="U27" s="24">
        <v>0.03</v>
      </c>
      <c r="V27" s="18">
        <v>21</v>
      </c>
    </row>
    <row r="28" spans="1:22" ht="13.5" customHeight="1">
      <c r="A28" s="173" t="s">
        <v>163</v>
      </c>
      <c r="B28" s="174">
        <v>100</v>
      </c>
      <c r="C28" s="174">
        <v>100</v>
      </c>
      <c r="D28" s="179">
        <v>0.8</v>
      </c>
      <c r="E28" s="179">
        <v>0.2</v>
      </c>
      <c r="F28" s="179">
        <v>7.5</v>
      </c>
      <c r="G28" s="179">
        <v>38</v>
      </c>
      <c r="H28" s="24">
        <v>0.1</v>
      </c>
      <c r="I28" s="24">
        <v>0.1</v>
      </c>
      <c r="J28" s="24">
        <v>70.02</v>
      </c>
      <c r="K28" s="24">
        <v>73.1</v>
      </c>
      <c r="L28" s="24">
        <v>2.05</v>
      </c>
      <c r="M28" s="175">
        <v>0.8</v>
      </c>
      <c r="N28" s="175">
        <v>0.2</v>
      </c>
      <c r="O28" s="175">
        <v>7.5</v>
      </c>
      <c r="P28" s="175">
        <v>38</v>
      </c>
      <c r="Q28" s="24">
        <v>0.1</v>
      </c>
      <c r="R28" s="24">
        <v>0.1</v>
      </c>
      <c r="S28" s="24">
        <v>70.02</v>
      </c>
      <c r="T28" s="24">
        <v>73.1</v>
      </c>
      <c r="U28" s="24">
        <v>2.05</v>
      </c>
      <c r="V28" s="55">
        <v>130</v>
      </c>
    </row>
    <row r="29" spans="1:22" ht="13.5" customHeight="1">
      <c r="A29" s="53" t="s">
        <v>85</v>
      </c>
      <c r="B29" s="73">
        <f>SUM(B27:B27)+130+10+B25</f>
        <v>360</v>
      </c>
      <c r="C29" s="73">
        <f>SUM(C27:C27)+130+10+C25</f>
        <v>400</v>
      </c>
      <c r="D29" s="116">
        <f>D28+D27+D26+D25</f>
        <v>20.6</v>
      </c>
      <c r="E29" s="116">
        <f aca="true" t="shared" si="2" ref="E29:U29">E28+E27+E26+E25</f>
        <v>23.68</v>
      </c>
      <c r="F29" s="116">
        <f t="shared" si="2"/>
        <v>56.99999999999999</v>
      </c>
      <c r="G29" s="116">
        <f t="shared" si="2"/>
        <v>519.09</v>
      </c>
      <c r="H29" s="116">
        <f t="shared" si="2"/>
        <v>0.19</v>
      </c>
      <c r="I29" s="116">
        <f t="shared" si="2"/>
        <v>0.4600000000000001</v>
      </c>
      <c r="J29" s="116">
        <f t="shared" si="2"/>
        <v>72.25</v>
      </c>
      <c r="K29" s="116">
        <f t="shared" si="2"/>
        <v>269.29</v>
      </c>
      <c r="L29" s="116">
        <f t="shared" si="2"/>
        <v>3.1899999999999995</v>
      </c>
      <c r="M29" s="116">
        <f t="shared" si="2"/>
        <v>23.3</v>
      </c>
      <c r="N29" s="116">
        <f t="shared" si="2"/>
        <v>26.79</v>
      </c>
      <c r="O29" s="116">
        <f t="shared" si="2"/>
        <v>63.48</v>
      </c>
      <c r="P29" s="116">
        <f t="shared" si="2"/>
        <v>583.12</v>
      </c>
      <c r="Q29" s="116">
        <f t="shared" si="2"/>
        <v>0.205</v>
      </c>
      <c r="R29" s="116">
        <f t="shared" si="2"/>
        <v>0.49999999999999994</v>
      </c>
      <c r="S29" s="116">
        <f t="shared" si="2"/>
        <v>73.11</v>
      </c>
      <c r="T29" s="116">
        <f t="shared" si="2"/>
        <v>297.24</v>
      </c>
      <c r="U29" s="116">
        <f t="shared" si="2"/>
        <v>3.3799999999999994</v>
      </c>
      <c r="V29" s="53"/>
    </row>
    <row r="30" spans="1:22" ht="13.5" customHeight="1">
      <c r="A30" s="43"/>
      <c r="B30" s="18"/>
      <c r="C30" s="18"/>
      <c r="D30" s="24"/>
      <c r="E30" s="24"/>
      <c r="F30" s="24"/>
      <c r="G30" s="18"/>
      <c r="H30" s="24"/>
      <c r="I30" s="24"/>
      <c r="J30" s="24"/>
      <c r="K30" s="24"/>
      <c r="L30" s="24"/>
      <c r="M30" s="24"/>
      <c r="N30" s="24"/>
      <c r="O30" s="32"/>
      <c r="P30" s="25"/>
      <c r="Q30" s="24"/>
      <c r="R30" s="24"/>
      <c r="S30" s="24"/>
      <c r="T30" s="24"/>
      <c r="U30" s="24"/>
      <c r="V30" s="55"/>
    </row>
    <row r="31" spans="1:22" ht="13.5" customHeight="1">
      <c r="A31" s="27" t="s">
        <v>84</v>
      </c>
      <c r="B31" s="28">
        <f>B29+B21+B11+B9</f>
        <v>1514</v>
      </c>
      <c r="C31" s="28">
        <f>C29+C21+C11+C9</f>
        <v>1707</v>
      </c>
      <c r="D31" s="177">
        <f>D29+D21+D11+D9</f>
        <v>319.59999999999997</v>
      </c>
      <c r="E31" s="177">
        <f aca="true" t="shared" si="3" ref="E31:U31">E29+E21+E11+E9</f>
        <v>314.40000000000003</v>
      </c>
      <c r="F31" s="177">
        <f t="shared" si="3"/>
        <v>377.76</v>
      </c>
      <c r="G31" s="177">
        <f t="shared" si="3"/>
        <v>1610.33</v>
      </c>
      <c r="H31" s="177">
        <f t="shared" si="3"/>
        <v>251.516</v>
      </c>
      <c r="I31" s="177">
        <f t="shared" si="3"/>
        <v>252.177</v>
      </c>
      <c r="J31" s="177">
        <f t="shared" si="3"/>
        <v>354.42</v>
      </c>
      <c r="K31" s="177">
        <f t="shared" si="3"/>
        <v>1024.3899999999999</v>
      </c>
      <c r="L31" s="177">
        <f t="shared" si="3"/>
        <v>262.64</v>
      </c>
      <c r="M31" s="177">
        <f t="shared" si="3"/>
        <v>331.61</v>
      </c>
      <c r="N31" s="177">
        <f t="shared" si="3"/>
        <v>322.77</v>
      </c>
      <c r="O31" s="177">
        <f t="shared" si="3"/>
        <v>394.06</v>
      </c>
      <c r="P31" s="177">
        <f t="shared" si="3"/>
        <v>1799.33</v>
      </c>
      <c r="Q31" s="177">
        <f t="shared" si="3"/>
        <v>251.708</v>
      </c>
      <c r="R31" s="177">
        <f t="shared" si="3"/>
        <v>252.60999999999999</v>
      </c>
      <c r="S31" s="177">
        <f t="shared" si="3"/>
        <v>357.81</v>
      </c>
      <c r="T31" s="177">
        <f t="shared" si="3"/>
        <v>1145.66</v>
      </c>
      <c r="U31" s="177">
        <f t="shared" si="3"/>
        <v>264.78</v>
      </c>
      <c r="V31" s="27"/>
    </row>
  </sheetData>
  <sheetProtection/>
  <mergeCells count="11">
    <mergeCell ref="M2:P2"/>
    <mergeCell ref="Q2:S2"/>
    <mergeCell ref="T2:U2"/>
    <mergeCell ref="V2:V3"/>
    <mergeCell ref="A1:V1"/>
    <mergeCell ref="A2:A3"/>
    <mergeCell ref="B2:B3"/>
    <mergeCell ref="C2:C3"/>
    <mergeCell ref="H2:J2"/>
    <mergeCell ref="K2:L2"/>
    <mergeCell ref="D2:G2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9">
      <selection activeCell="A26" sqref="A26:C30"/>
    </sheetView>
  </sheetViews>
  <sheetFormatPr defaultColWidth="5.75390625" defaultRowHeight="13.5" customHeight="1"/>
  <cols>
    <col min="1" max="1" width="23.875" style="1" customWidth="1"/>
    <col min="2" max="2" width="6.125" style="1" customWidth="1"/>
    <col min="3" max="3" width="6.25390625" style="1" customWidth="1"/>
    <col min="4" max="4" width="7.25390625" style="1" bestFit="1" customWidth="1"/>
    <col min="5" max="5" width="5.875" style="1" customWidth="1"/>
    <col min="6" max="6" width="6.875" style="1" customWidth="1"/>
    <col min="7" max="7" width="7.625" style="1" bestFit="1" customWidth="1"/>
    <col min="8" max="9" width="4.75390625" style="1" customWidth="1"/>
    <col min="10" max="10" width="6.25390625" style="1" bestFit="1" customWidth="1"/>
    <col min="11" max="11" width="7.25390625" style="1" bestFit="1" customWidth="1"/>
    <col min="12" max="12" width="6.375" style="1" customWidth="1"/>
    <col min="13" max="13" width="7.25390625" style="1" bestFit="1" customWidth="1"/>
    <col min="14" max="14" width="6.00390625" style="1" customWidth="1"/>
    <col min="15" max="15" width="7.25390625" style="1" bestFit="1" customWidth="1"/>
    <col min="16" max="16" width="7.625" style="1" bestFit="1" customWidth="1"/>
    <col min="17" max="17" width="5.375" style="1" customWidth="1"/>
    <col min="18" max="18" width="4.875" style="1" customWidth="1"/>
    <col min="19" max="19" width="5.625" style="1" customWidth="1"/>
    <col min="20" max="20" width="7.25390625" style="1" bestFit="1" customWidth="1"/>
    <col min="21" max="21" width="7.125" style="1" customWidth="1"/>
    <col min="22" max="22" width="11.125" style="1" customWidth="1"/>
    <col min="23" max="16384" width="5.75390625" style="1" customWidth="1"/>
  </cols>
  <sheetData>
    <row r="1" spans="1:22" ht="12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3.5" customHeight="1">
      <c r="A2" s="192" t="s">
        <v>0</v>
      </c>
      <c r="B2" s="192" t="s">
        <v>28</v>
      </c>
      <c r="C2" s="189" t="s">
        <v>29</v>
      </c>
      <c r="D2" s="189" t="s">
        <v>1</v>
      </c>
      <c r="E2" s="190"/>
      <c r="F2" s="190"/>
      <c r="G2" s="191"/>
      <c r="H2" s="189" t="s">
        <v>10</v>
      </c>
      <c r="I2" s="190"/>
      <c r="J2" s="191"/>
      <c r="K2" s="189" t="s">
        <v>16</v>
      </c>
      <c r="L2" s="191"/>
      <c r="M2" s="191" t="s">
        <v>2</v>
      </c>
      <c r="N2" s="191"/>
      <c r="O2" s="191"/>
      <c r="P2" s="191"/>
      <c r="Q2" s="189" t="s">
        <v>10</v>
      </c>
      <c r="R2" s="190"/>
      <c r="S2" s="191"/>
      <c r="T2" s="189" t="s">
        <v>16</v>
      </c>
      <c r="U2" s="190"/>
      <c r="V2" s="193" t="s">
        <v>38</v>
      </c>
    </row>
    <row r="3" spans="1:22" ht="45.75" customHeight="1">
      <c r="A3" s="192"/>
      <c r="B3" s="192"/>
      <c r="C3" s="192"/>
      <c r="D3" s="9" t="s">
        <v>3</v>
      </c>
      <c r="E3" s="9" t="s">
        <v>4</v>
      </c>
      <c r="F3" s="9" t="s">
        <v>5</v>
      </c>
      <c r="G3" s="9" t="s">
        <v>6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6" t="s">
        <v>3</v>
      </c>
      <c r="N3" s="16" t="s">
        <v>4</v>
      </c>
      <c r="O3" s="16" t="s">
        <v>5</v>
      </c>
      <c r="P3" s="16" t="s">
        <v>6</v>
      </c>
      <c r="Q3" s="15" t="s">
        <v>11</v>
      </c>
      <c r="R3" s="15" t="s">
        <v>12</v>
      </c>
      <c r="S3" s="15" t="s">
        <v>13</v>
      </c>
      <c r="T3" s="15" t="s">
        <v>14</v>
      </c>
      <c r="U3" s="17" t="s">
        <v>15</v>
      </c>
      <c r="V3" s="194"/>
    </row>
    <row r="4" spans="1:22" ht="13.5" customHeight="1">
      <c r="A4" s="13" t="s">
        <v>7</v>
      </c>
      <c r="B4" s="13"/>
      <c r="C4" s="13"/>
      <c r="D4" s="20"/>
      <c r="E4" s="20"/>
      <c r="F4" s="20"/>
      <c r="G4" s="22"/>
      <c r="H4" s="5"/>
      <c r="I4" s="12"/>
      <c r="J4" s="12"/>
      <c r="K4" s="12"/>
      <c r="L4" s="12"/>
      <c r="M4" s="12"/>
      <c r="N4" s="12"/>
      <c r="O4" s="12"/>
      <c r="P4" s="3"/>
      <c r="Q4" s="5"/>
      <c r="R4" s="12"/>
      <c r="S4" s="12"/>
      <c r="T4" s="12"/>
      <c r="U4" s="23"/>
      <c r="V4" s="3"/>
    </row>
    <row r="5" spans="1:22" ht="30.75" customHeight="1">
      <c r="A5" s="120" t="s">
        <v>157</v>
      </c>
      <c r="B5" s="4">
        <v>130</v>
      </c>
      <c r="C5" s="4">
        <v>150</v>
      </c>
      <c r="D5" s="46">
        <v>3.71</v>
      </c>
      <c r="E5" s="31">
        <v>3.41</v>
      </c>
      <c r="F5" s="31">
        <v>11.21</v>
      </c>
      <c r="G5" s="47">
        <v>93.04</v>
      </c>
      <c r="H5" s="46">
        <v>0.05</v>
      </c>
      <c r="I5" s="31">
        <v>0.13</v>
      </c>
      <c r="J5" s="31">
        <v>0.6</v>
      </c>
      <c r="K5" s="172">
        <v>101.76</v>
      </c>
      <c r="L5" s="31">
        <v>0.24</v>
      </c>
      <c r="M5" s="46">
        <v>4.28</v>
      </c>
      <c r="N5" s="31">
        <v>3.94</v>
      </c>
      <c r="O5" s="31">
        <v>12.94</v>
      </c>
      <c r="P5" s="47">
        <v>107.35</v>
      </c>
      <c r="Q5" s="46">
        <v>0.05</v>
      </c>
      <c r="R5" s="31">
        <v>0.15</v>
      </c>
      <c r="S5" s="31">
        <v>0.68</v>
      </c>
      <c r="T5" s="172">
        <v>117.42</v>
      </c>
      <c r="U5" s="31">
        <v>0.28</v>
      </c>
      <c r="V5" s="55">
        <v>10</v>
      </c>
    </row>
    <row r="6" spans="1:22" ht="13.5" customHeight="1">
      <c r="A6" s="68" t="s">
        <v>32</v>
      </c>
      <c r="B6" s="121">
        <v>180</v>
      </c>
      <c r="C6" s="121">
        <v>200</v>
      </c>
      <c r="D6" s="122">
        <v>2.77</v>
      </c>
      <c r="E6" s="122">
        <v>2.78</v>
      </c>
      <c r="F6" s="123">
        <v>10.38</v>
      </c>
      <c r="G6" s="19">
        <v>77.96</v>
      </c>
      <c r="H6" s="37">
        <v>0.018</v>
      </c>
      <c r="I6" s="37">
        <v>0.09</v>
      </c>
      <c r="J6" s="38">
        <v>0</v>
      </c>
      <c r="K6" s="37">
        <v>97.56</v>
      </c>
      <c r="L6" s="37">
        <v>0.36</v>
      </c>
      <c r="M6" s="37">
        <v>3.09</v>
      </c>
      <c r="N6" s="37">
        <v>3.08</v>
      </c>
      <c r="O6" s="37">
        <v>11.73</v>
      </c>
      <c r="P6" s="19">
        <v>86.98</v>
      </c>
      <c r="Q6" s="37">
        <v>0.02</v>
      </c>
      <c r="R6" s="37">
        <v>0.1</v>
      </c>
      <c r="S6" s="38">
        <v>0</v>
      </c>
      <c r="T6" s="37">
        <v>108.4</v>
      </c>
      <c r="U6" s="37">
        <v>0.4</v>
      </c>
      <c r="V6" s="55">
        <v>24</v>
      </c>
    </row>
    <row r="7" spans="1:22" ht="13.5" customHeight="1">
      <c r="A7" s="64" t="s">
        <v>80</v>
      </c>
      <c r="B7" s="4">
        <v>40</v>
      </c>
      <c r="C7" s="69">
        <v>40</v>
      </c>
      <c r="D7" s="122">
        <v>5.08</v>
      </c>
      <c r="E7" s="48">
        <v>4.6</v>
      </c>
      <c r="F7" s="124">
        <v>0.28</v>
      </c>
      <c r="G7" s="105">
        <v>62.8</v>
      </c>
      <c r="H7" s="38">
        <v>0.03</v>
      </c>
      <c r="I7" s="38">
        <v>0.18</v>
      </c>
      <c r="J7" s="38">
        <v>0</v>
      </c>
      <c r="K7" s="38">
        <v>22</v>
      </c>
      <c r="L7" s="122">
        <v>1.08</v>
      </c>
      <c r="M7" s="122">
        <v>5.08</v>
      </c>
      <c r="N7" s="48">
        <v>4.6</v>
      </c>
      <c r="O7" s="125">
        <v>0.28</v>
      </c>
      <c r="P7" s="105">
        <v>62.8</v>
      </c>
      <c r="Q7" s="38">
        <v>0.03</v>
      </c>
      <c r="R7" s="38">
        <v>0.18</v>
      </c>
      <c r="S7" s="38">
        <v>0</v>
      </c>
      <c r="T7" s="38">
        <v>22</v>
      </c>
      <c r="U7" s="32">
        <v>1.08</v>
      </c>
      <c r="V7" s="72">
        <v>16</v>
      </c>
    </row>
    <row r="8" spans="1:22" s="57" customFormat="1" ht="25.5">
      <c r="A8" s="54" t="s">
        <v>134</v>
      </c>
      <c r="B8" s="67" t="s">
        <v>127</v>
      </c>
      <c r="C8" s="67" t="s">
        <v>128</v>
      </c>
      <c r="D8" s="24">
        <v>4.52</v>
      </c>
      <c r="E8" s="24">
        <v>8.75</v>
      </c>
      <c r="F8" s="24">
        <v>13.23</v>
      </c>
      <c r="G8" s="25">
        <v>144.79</v>
      </c>
      <c r="H8" s="24">
        <v>0.04</v>
      </c>
      <c r="I8" s="24">
        <v>0.18</v>
      </c>
      <c r="J8" s="24">
        <v>1.2</v>
      </c>
      <c r="K8" s="24">
        <v>168.24</v>
      </c>
      <c r="L8" s="24">
        <v>0.35</v>
      </c>
      <c r="M8" s="24">
        <v>5.04</v>
      </c>
      <c r="N8" s="24">
        <v>9.26</v>
      </c>
      <c r="O8" s="24">
        <v>15.02</v>
      </c>
      <c r="P8" s="33">
        <v>158.2</v>
      </c>
      <c r="Q8" s="24">
        <v>0.04</v>
      </c>
      <c r="R8" s="24">
        <v>0.2</v>
      </c>
      <c r="S8" s="24">
        <v>1.33</v>
      </c>
      <c r="T8" s="24">
        <v>184.25</v>
      </c>
      <c r="U8" s="24">
        <v>0.41</v>
      </c>
      <c r="V8" s="55" t="s">
        <v>129</v>
      </c>
    </row>
    <row r="9" spans="1:22" ht="12.75">
      <c r="A9" s="53" t="s">
        <v>82</v>
      </c>
      <c r="B9" s="176">
        <f>B7+B6+B5+35</f>
        <v>385</v>
      </c>
      <c r="C9" s="176">
        <f>C7+C6+C5+45</f>
        <v>435</v>
      </c>
      <c r="D9" s="119">
        <f>D8+D7+D6+D5</f>
        <v>16.08</v>
      </c>
      <c r="E9" s="119">
        <f aca="true" t="shared" si="0" ref="E9:U9">E8+E7+E6+E5</f>
        <v>19.54</v>
      </c>
      <c r="F9" s="119">
        <f t="shared" si="0"/>
        <v>35.1</v>
      </c>
      <c r="G9" s="119">
        <f t="shared" si="0"/>
        <v>378.59</v>
      </c>
      <c r="H9" s="119">
        <f t="shared" si="0"/>
        <v>0.138</v>
      </c>
      <c r="I9" s="119">
        <f t="shared" si="0"/>
        <v>0.58</v>
      </c>
      <c r="J9" s="119">
        <f t="shared" si="0"/>
        <v>1.7999999999999998</v>
      </c>
      <c r="K9" s="119">
        <f t="shared" si="0"/>
        <v>389.56</v>
      </c>
      <c r="L9" s="119">
        <f t="shared" si="0"/>
        <v>2.0300000000000002</v>
      </c>
      <c r="M9" s="119">
        <f t="shared" si="0"/>
        <v>17.490000000000002</v>
      </c>
      <c r="N9" s="119">
        <f t="shared" si="0"/>
        <v>20.88</v>
      </c>
      <c r="O9" s="119">
        <f t="shared" si="0"/>
        <v>39.97</v>
      </c>
      <c r="P9" s="119">
        <f t="shared" si="0"/>
        <v>415.33000000000004</v>
      </c>
      <c r="Q9" s="119">
        <f t="shared" si="0"/>
        <v>0.14</v>
      </c>
      <c r="R9" s="119">
        <f t="shared" si="0"/>
        <v>0.63</v>
      </c>
      <c r="S9" s="119">
        <f t="shared" si="0"/>
        <v>2.0100000000000002</v>
      </c>
      <c r="T9" s="119">
        <f t="shared" si="0"/>
        <v>432.07</v>
      </c>
      <c r="U9" s="119">
        <f t="shared" si="0"/>
        <v>2.17</v>
      </c>
      <c r="V9" s="55"/>
    </row>
    <row r="10" spans="1:22" ht="13.5" customHeight="1">
      <c r="A10" s="63"/>
      <c r="B10" s="91"/>
      <c r="C10" s="126"/>
      <c r="D10" s="127"/>
      <c r="E10" s="127"/>
      <c r="F10" s="127"/>
      <c r="G10" s="128"/>
      <c r="H10" s="127"/>
      <c r="I10" s="127"/>
      <c r="J10" s="127"/>
      <c r="K10" s="127"/>
      <c r="L10" s="127"/>
      <c r="M10" s="127"/>
      <c r="N10" s="127"/>
      <c r="O10" s="127"/>
      <c r="P10" s="128"/>
      <c r="Q10" s="129"/>
      <c r="R10" s="127"/>
      <c r="S10" s="127"/>
      <c r="T10" s="127"/>
      <c r="U10" s="93"/>
      <c r="V10" s="97"/>
    </row>
    <row r="11" spans="1:22" ht="13.5" customHeight="1">
      <c r="A11" s="130" t="s">
        <v>17</v>
      </c>
      <c r="B11" s="111"/>
      <c r="C11" s="111"/>
      <c r="D11" s="131"/>
      <c r="E11" s="131"/>
      <c r="F11" s="131"/>
      <c r="G11" s="132"/>
      <c r="H11" s="131"/>
      <c r="I11" s="131"/>
      <c r="J11" s="131"/>
      <c r="K11" s="131"/>
      <c r="L11" s="131"/>
      <c r="M11" s="131"/>
      <c r="N11" s="131"/>
      <c r="O11" s="131"/>
      <c r="P11" s="132"/>
      <c r="Q11" s="131"/>
      <c r="R11" s="131"/>
      <c r="S11" s="131"/>
      <c r="T11" s="131"/>
      <c r="U11" s="133"/>
      <c r="V11" s="87"/>
    </row>
    <row r="12" spans="1:22" ht="13.5" customHeight="1">
      <c r="A12" s="54" t="s">
        <v>97</v>
      </c>
      <c r="B12" s="18">
        <v>150</v>
      </c>
      <c r="C12" s="168">
        <v>180</v>
      </c>
      <c r="D12" s="24">
        <v>5.5</v>
      </c>
      <c r="E12" s="24">
        <v>3.77</v>
      </c>
      <c r="F12" s="24">
        <v>5.7</v>
      </c>
      <c r="G12" s="25">
        <v>83</v>
      </c>
      <c r="H12" s="32">
        <v>0.046</v>
      </c>
      <c r="I12" s="24">
        <v>0.22</v>
      </c>
      <c r="J12" s="24">
        <v>0.8</v>
      </c>
      <c r="K12" s="24">
        <v>187</v>
      </c>
      <c r="L12" s="90">
        <v>0.15</v>
      </c>
      <c r="M12" s="169">
        <v>6.56</v>
      </c>
      <c r="N12" s="169">
        <v>4.44</v>
      </c>
      <c r="O12" s="169">
        <v>6.84</v>
      </c>
      <c r="P12" s="169">
        <v>99.59</v>
      </c>
      <c r="Q12" s="170">
        <v>0.055</v>
      </c>
      <c r="R12" s="24">
        <v>0.26</v>
      </c>
      <c r="S12" s="24">
        <v>0.96</v>
      </c>
      <c r="T12" s="24">
        <v>211</v>
      </c>
      <c r="U12" s="24">
        <v>0.17</v>
      </c>
      <c r="V12" s="55">
        <v>26</v>
      </c>
    </row>
    <row r="13" spans="1:22" ht="13.5" customHeight="1">
      <c r="A13" s="43"/>
      <c r="B13" s="43"/>
      <c r="C13" s="43"/>
      <c r="D13" s="43"/>
      <c r="E13" s="43"/>
      <c r="F13" s="43"/>
      <c r="G13" s="55"/>
      <c r="H13" s="43"/>
      <c r="I13" s="43"/>
      <c r="J13" s="43"/>
      <c r="K13" s="43"/>
      <c r="L13" s="43"/>
      <c r="M13" s="43"/>
      <c r="N13" s="43"/>
      <c r="O13" s="43"/>
      <c r="P13" s="55"/>
      <c r="Q13" s="43"/>
      <c r="R13" s="43"/>
      <c r="S13" s="43"/>
      <c r="T13" s="43"/>
      <c r="U13" s="43"/>
      <c r="V13" s="43"/>
    </row>
    <row r="14" spans="1:22" ht="13.5" customHeight="1">
      <c r="A14" s="82" t="s">
        <v>8</v>
      </c>
      <c r="B14" s="14"/>
      <c r="C14" s="14"/>
      <c r="D14" s="51"/>
      <c r="E14" s="44"/>
      <c r="F14" s="44"/>
      <c r="G14" s="50"/>
      <c r="H14" s="51"/>
      <c r="I14" s="98"/>
      <c r="J14" s="98"/>
      <c r="K14" s="98"/>
      <c r="L14" s="98"/>
      <c r="M14" s="44"/>
      <c r="N14" s="44"/>
      <c r="O14" s="44"/>
      <c r="P14" s="50"/>
      <c r="Q14" s="51"/>
      <c r="R14" s="98"/>
      <c r="S14" s="98"/>
      <c r="T14" s="98"/>
      <c r="U14" s="99"/>
      <c r="V14" s="100"/>
    </row>
    <row r="15" spans="1:22" ht="25.5">
      <c r="A15" s="54" t="s">
        <v>132</v>
      </c>
      <c r="B15" s="55">
        <v>40</v>
      </c>
      <c r="C15" s="55">
        <v>60</v>
      </c>
      <c r="D15" s="24">
        <v>0.52</v>
      </c>
      <c r="E15" s="24">
        <v>0.92</v>
      </c>
      <c r="F15" s="24">
        <v>2.64</v>
      </c>
      <c r="G15" s="33">
        <v>21.6</v>
      </c>
      <c r="H15" s="24">
        <v>0.01</v>
      </c>
      <c r="I15" s="24">
        <v>0.016</v>
      </c>
      <c r="J15" s="24">
        <v>5.97</v>
      </c>
      <c r="K15" s="24">
        <v>12</v>
      </c>
      <c r="L15" s="24">
        <v>0.35</v>
      </c>
      <c r="M15" s="24">
        <v>0.78</v>
      </c>
      <c r="N15" s="24">
        <v>1.38</v>
      </c>
      <c r="O15" s="24">
        <v>3.96</v>
      </c>
      <c r="P15" s="33">
        <v>32.4</v>
      </c>
      <c r="Q15" s="24">
        <v>0</v>
      </c>
      <c r="R15" s="24">
        <v>0</v>
      </c>
      <c r="S15" s="24">
        <v>0</v>
      </c>
      <c r="T15" s="24">
        <v>7.5</v>
      </c>
      <c r="U15" s="24">
        <v>0.66</v>
      </c>
      <c r="V15" s="55">
        <v>118</v>
      </c>
    </row>
    <row r="16" spans="1:22" ht="25.5">
      <c r="A16" s="54" t="s">
        <v>133</v>
      </c>
      <c r="B16" s="55">
        <v>40</v>
      </c>
      <c r="C16" s="55">
        <v>60</v>
      </c>
      <c r="D16" s="24">
        <v>1.59</v>
      </c>
      <c r="E16" s="24">
        <v>2.69</v>
      </c>
      <c r="F16" s="24">
        <v>5.1</v>
      </c>
      <c r="G16" s="33">
        <v>49.95</v>
      </c>
      <c r="H16" s="24">
        <v>0.03</v>
      </c>
      <c r="I16" s="24">
        <v>0.03</v>
      </c>
      <c r="J16" s="24">
        <v>7.73</v>
      </c>
      <c r="K16" s="24">
        <v>13.82</v>
      </c>
      <c r="L16" s="24">
        <v>0.45</v>
      </c>
      <c r="M16" s="24">
        <v>2.39</v>
      </c>
      <c r="N16" s="24">
        <v>4.036</v>
      </c>
      <c r="O16" s="24">
        <v>7.65</v>
      </c>
      <c r="P16" s="33">
        <v>74.93</v>
      </c>
      <c r="Q16" s="24">
        <v>0.05</v>
      </c>
      <c r="R16" s="24">
        <v>0.04</v>
      </c>
      <c r="S16" s="24">
        <v>11.6</v>
      </c>
      <c r="T16" s="24">
        <v>20.73</v>
      </c>
      <c r="U16" s="24">
        <v>0.68</v>
      </c>
      <c r="V16" s="55">
        <v>125</v>
      </c>
    </row>
    <row r="17" spans="1:22" ht="25.5">
      <c r="A17" s="120" t="s">
        <v>100</v>
      </c>
      <c r="B17" s="14" t="s">
        <v>73</v>
      </c>
      <c r="C17" s="14" t="s">
        <v>74</v>
      </c>
      <c r="D17" s="44">
        <v>9</v>
      </c>
      <c r="E17" s="44">
        <v>5.4</v>
      </c>
      <c r="F17" s="44">
        <v>16.2</v>
      </c>
      <c r="G17" s="52">
        <v>141.84</v>
      </c>
      <c r="H17" s="44">
        <v>0.05</v>
      </c>
      <c r="I17" s="44">
        <v>0.04</v>
      </c>
      <c r="J17" s="44">
        <v>11.28</v>
      </c>
      <c r="K17" s="44">
        <v>29.52</v>
      </c>
      <c r="L17" s="44">
        <v>1.04</v>
      </c>
      <c r="M17" s="44">
        <v>10</v>
      </c>
      <c r="N17" s="44">
        <v>6</v>
      </c>
      <c r="O17" s="44">
        <v>18</v>
      </c>
      <c r="P17" s="52">
        <v>158</v>
      </c>
      <c r="Q17" s="44">
        <v>0.05</v>
      </c>
      <c r="R17" s="44">
        <v>0.05</v>
      </c>
      <c r="S17" s="44">
        <v>12.32</v>
      </c>
      <c r="T17" s="44">
        <v>33.36</v>
      </c>
      <c r="U17" s="44">
        <v>1.14</v>
      </c>
      <c r="V17" s="100">
        <v>44</v>
      </c>
    </row>
    <row r="18" spans="1:22" ht="15" customHeight="1">
      <c r="A18" s="64" t="s">
        <v>68</v>
      </c>
      <c r="B18" s="4">
        <v>50</v>
      </c>
      <c r="C18" s="4">
        <v>70</v>
      </c>
      <c r="D18" s="31">
        <v>8.58</v>
      </c>
      <c r="E18" s="31">
        <v>6.17</v>
      </c>
      <c r="F18" s="31">
        <v>2.08</v>
      </c>
      <c r="G18" s="47">
        <v>105.8</v>
      </c>
      <c r="H18" s="31">
        <v>0.016</v>
      </c>
      <c r="I18" s="31">
        <v>0.06</v>
      </c>
      <c r="J18" s="31">
        <v>0.7</v>
      </c>
      <c r="K18" s="31">
        <v>7.5</v>
      </c>
      <c r="L18" s="31">
        <v>1.25</v>
      </c>
      <c r="M18" s="31">
        <v>8.58</v>
      </c>
      <c r="N18" s="31">
        <v>6.17</v>
      </c>
      <c r="O18" s="31">
        <v>2.08</v>
      </c>
      <c r="P18" s="47">
        <v>105.8</v>
      </c>
      <c r="Q18" s="31">
        <v>0.016</v>
      </c>
      <c r="R18" s="31">
        <v>0.06</v>
      </c>
      <c r="S18" s="31">
        <v>0.7</v>
      </c>
      <c r="T18" s="31">
        <v>7.5</v>
      </c>
      <c r="U18" s="31">
        <v>1.25</v>
      </c>
      <c r="V18" s="55">
        <v>87</v>
      </c>
    </row>
    <row r="19" spans="1:22" ht="25.5" customHeight="1">
      <c r="A19" s="64" t="s">
        <v>135</v>
      </c>
      <c r="B19" s="4">
        <v>110</v>
      </c>
      <c r="C19" s="4">
        <v>130</v>
      </c>
      <c r="D19" s="31">
        <v>4</v>
      </c>
      <c r="E19" s="31">
        <v>6.8</v>
      </c>
      <c r="F19" s="31">
        <v>19.6</v>
      </c>
      <c r="G19" s="47">
        <v>145</v>
      </c>
      <c r="H19" s="31">
        <v>0.02</v>
      </c>
      <c r="I19" s="31">
        <v>0.11</v>
      </c>
      <c r="J19" s="31">
        <v>0</v>
      </c>
      <c r="K19" s="31">
        <v>37.1</v>
      </c>
      <c r="L19" s="31">
        <v>4.24</v>
      </c>
      <c r="M19" s="31">
        <v>4.68</v>
      </c>
      <c r="N19" s="31">
        <v>8.06</v>
      </c>
      <c r="O19" s="31">
        <v>23.05</v>
      </c>
      <c r="P19" s="101">
        <v>172.03</v>
      </c>
      <c r="Q19" s="24">
        <v>0.34</v>
      </c>
      <c r="R19" s="24">
        <v>0.13</v>
      </c>
      <c r="S19" s="24">
        <v>0</v>
      </c>
      <c r="T19" s="24">
        <v>46.8</v>
      </c>
      <c r="U19" s="90">
        <v>5.3</v>
      </c>
      <c r="V19" s="55">
        <v>63</v>
      </c>
    </row>
    <row r="20" spans="1:22" ht="25.5">
      <c r="A20" s="64" t="s">
        <v>101</v>
      </c>
      <c r="B20" s="4">
        <v>110</v>
      </c>
      <c r="C20" s="4">
        <v>130</v>
      </c>
      <c r="D20" s="31">
        <v>2.2</v>
      </c>
      <c r="E20" s="31">
        <v>2.2</v>
      </c>
      <c r="F20" s="31">
        <v>15.6</v>
      </c>
      <c r="G20" s="49">
        <v>91.6</v>
      </c>
      <c r="H20" s="46">
        <v>0.41</v>
      </c>
      <c r="I20" s="31">
        <v>0.12</v>
      </c>
      <c r="J20" s="31">
        <v>0</v>
      </c>
      <c r="K20" s="31">
        <v>43</v>
      </c>
      <c r="L20" s="31">
        <v>4.36</v>
      </c>
      <c r="M20" s="31">
        <v>2.6</v>
      </c>
      <c r="N20" s="31">
        <v>2.6</v>
      </c>
      <c r="O20" s="31">
        <v>18.46</v>
      </c>
      <c r="P20" s="49">
        <v>107.9</v>
      </c>
      <c r="Q20" s="46">
        <v>0.41</v>
      </c>
      <c r="R20" s="31">
        <v>0.12</v>
      </c>
      <c r="S20" s="31">
        <v>0</v>
      </c>
      <c r="T20" s="31">
        <v>42.9</v>
      </c>
      <c r="U20" s="31">
        <v>4.3</v>
      </c>
      <c r="V20" s="55">
        <v>69</v>
      </c>
    </row>
    <row r="21" spans="1:22" ht="13.5" customHeight="1">
      <c r="A21" s="64" t="s">
        <v>44</v>
      </c>
      <c r="B21" s="4">
        <v>180</v>
      </c>
      <c r="C21" s="4">
        <v>200</v>
      </c>
      <c r="D21" s="43">
        <v>0.41</v>
      </c>
      <c r="E21" s="24">
        <v>0</v>
      </c>
      <c r="F21" s="43">
        <v>19.97</v>
      </c>
      <c r="G21" s="55">
        <v>81.48</v>
      </c>
      <c r="H21" s="24">
        <v>0.009</v>
      </c>
      <c r="I21" s="24">
        <v>0</v>
      </c>
      <c r="J21" s="24">
        <v>0</v>
      </c>
      <c r="K21" s="43">
        <v>43.2</v>
      </c>
      <c r="L21" s="43">
        <v>0</v>
      </c>
      <c r="M21" s="43">
        <v>0.9</v>
      </c>
      <c r="N21" s="24">
        <v>0</v>
      </c>
      <c r="O21" s="43">
        <v>23.5</v>
      </c>
      <c r="P21" s="55">
        <v>95.95</v>
      </c>
      <c r="Q21" s="24">
        <v>0</v>
      </c>
      <c r="R21" s="24">
        <v>0</v>
      </c>
      <c r="S21" s="24">
        <v>0</v>
      </c>
      <c r="T21" s="43">
        <v>52.8</v>
      </c>
      <c r="U21" s="43">
        <v>0</v>
      </c>
      <c r="V21" s="55">
        <v>22</v>
      </c>
    </row>
    <row r="22" spans="1:22" ht="13.5" customHeight="1">
      <c r="A22" s="64" t="s">
        <v>9</v>
      </c>
      <c r="B22" s="4">
        <v>35</v>
      </c>
      <c r="C22" s="4">
        <v>45</v>
      </c>
      <c r="D22" s="38">
        <v>2.31</v>
      </c>
      <c r="E22" s="38">
        <v>0.42</v>
      </c>
      <c r="F22" s="38">
        <v>15.05</v>
      </c>
      <c r="G22" s="105">
        <v>70.7</v>
      </c>
      <c r="H22" s="37">
        <v>0.06</v>
      </c>
      <c r="I22" s="38">
        <v>0.03</v>
      </c>
      <c r="J22" s="38">
        <v>0</v>
      </c>
      <c r="K22" s="38">
        <v>18.9</v>
      </c>
      <c r="L22" s="38">
        <v>1.16</v>
      </c>
      <c r="M22" s="38">
        <v>2.97</v>
      </c>
      <c r="N22" s="38">
        <v>0.54</v>
      </c>
      <c r="O22" s="38">
        <v>19.35</v>
      </c>
      <c r="P22" s="39">
        <v>90.9</v>
      </c>
      <c r="Q22" s="37">
        <v>0.07</v>
      </c>
      <c r="R22" s="38">
        <v>0.04</v>
      </c>
      <c r="S22" s="38">
        <v>0</v>
      </c>
      <c r="T22" s="38">
        <v>24.3</v>
      </c>
      <c r="U22" s="106">
        <v>1.49</v>
      </c>
      <c r="V22" s="55" t="s">
        <v>20</v>
      </c>
    </row>
    <row r="23" spans="1:22" s="30" customFormat="1" ht="12.75">
      <c r="A23" s="53" t="s">
        <v>83</v>
      </c>
      <c r="B23" s="73">
        <f>B22+B21+B20+B19+B18+B16+186</f>
        <v>711</v>
      </c>
      <c r="C23" s="73">
        <f>C22+C21+C20+C19+C18+C16+186-C15</f>
        <v>761</v>
      </c>
      <c r="D23" s="119">
        <f>D22+D21+D20+D19+D18+D17+D16</f>
        <v>28.09</v>
      </c>
      <c r="E23" s="119">
        <f aca="true" t="shared" si="1" ref="E23:U23">E22+E21+E20+E19+E18+E17+E16</f>
        <v>23.680000000000003</v>
      </c>
      <c r="F23" s="119">
        <f t="shared" si="1"/>
        <v>93.6</v>
      </c>
      <c r="G23" s="119">
        <f t="shared" si="1"/>
        <v>686.37</v>
      </c>
      <c r="H23" s="119">
        <f t="shared" si="1"/>
        <v>0.5950000000000001</v>
      </c>
      <c r="I23" s="119">
        <f t="shared" si="1"/>
        <v>0.39</v>
      </c>
      <c r="J23" s="119">
        <f t="shared" si="1"/>
        <v>19.71</v>
      </c>
      <c r="K23" s="119">
        <f t="shared" si="1"/>
        <v>193.04</v>
      </c>
      <c r="L23" s="119">
        <f t="shared" si="1"/>
        <v>12.5</v>
      </c>
      <c r="M23" s="119">
        <f t="shared" si="1"/>
        <v>32.12</v>
      </c>
      <c r="N23" s="119">
        <f t="shared" si="1"/>
        <v>27.406</v>
      </c>
      <c r="O23" s="119">
        <f t="shared" si="1"/>
        <v>112.09</v>
      </c>
      <c r="P23" s="119">
        <f t="shared" si="1"/>
        <v>805.51</v>
      </c>
      <c r="Q23" s="119">
        <f t="shared" si="1"/>
        <v>0.9360000000000002</v>
      </c>
      <c r="R23" s="119">
        <f t="shared" si="1"/>
        <v>0.44</v>
      </c>
      <c r="S23" s="119">
        <f t="shared" si="1"/>
        <v>24.619999999999997</v>
      </c>
      <c r="T23" s="119">
        <f t="shared" si="1"/>
        <v>228.39000000000001</v>
      </c>
      <c r="U23" s="119">
        <f t="shared" si="1"/>
        <v>14.16</v>
      </c>
      <c r="V23" s="53"/>
    </row>
    <row r="24" spans="1:22" ht="13.5" customHeight="1">
      <c r="A24" s="134"/>
      <c r="B24" s="135"/>
      <c r="C24" s="135"/>
      <c r="D24" s="48"/>
      <c r="E24" s="48"/>
      <c r="F24" s="48"/>
      <c r="G24" s="70"/>
      <c r="H24" s="37"/>
      <c r="I24" s="48"/>
      <c r="J24" s="48"/>
      <c r="K24" s="48"/>
      <c r="L24" s="48"/>
      <c r="M24" s="48"/>
      <c r="N24" s="48"/>
      <c r="O24" s="48"/>
      <c r="P24" s="70"/>
      <c r="Q24" s="37"/>
      <c r="R24" s="48"/>
      <c r="S24" s="48"/>
      <c r="T24" s="48"/>
      <c r="U24" s="104"/>
      <c r="V24" s="72"/>
    </row>
    <row r="25" spans="1:22" ht="13.5" customHeight="1">
      <c r="A25" s="100" t="s">
        <v>21</v>
      </c>
      <c r="B25" s="100"/>
      <c r="C25" s="100"/>
      <c r="D25" s="136"/>
      <c r="E25" s="136"/>
      <c r="F25" s="136"/>
      <c r="G25" s="100"/>
      <c r="H25" s="51"/>
      <c r="I25" s="136"/>
      <c r="J25" s="136"/>
      <c r="K25" s="136"/>
      <c r="L25" s="136"/>
      <c r="M25" s="136"/>
      <c r="N25" s="136"/>
      <c r="O25" s="136"/>
      <c r="P25" s="100"/>
      <c r="Q25" s="51"/>
      <c r="R25" s="136"/>
      <c r="S25" s="136"/>
      <c r="T25" s="136"/>
      <c r="U25" s="137"/>
      <c r="V25" s="100"/>
    </row>
    <row r="26" spans="1:22" ht="13.5" customHeight="1">
      <c r="A26" s="54" t="s">
        <v>102</v>
      </c>
      <c r="B26" s="18">
        <v>160</v>
      </c>
      <c r="C26" s="18">
        <v>200</v>
      </c>
      <c r="D26" s="32">
        <v>15.61</v>
      </c>
      <c r="E26" s="24">
        <v>6</v>
      </c>
      <c r="F26" s="24">
        <v>3.77</v>
      </c>
      <c r="G26" s="33">
        <v>133.6</v>
      </c>
      <c r="H26" s="24">
        <v>0.1</v>
      </c>
      <c r="I26" s="24">
        <v>0.09</v>
      </c>
      <c r="J26" s="24">
        <v>23.16</v>
      </c>
      <c r="K26" s="24">
        <v>27.9</v>
      </c>
      <c r="L26" s="24">
        <v>2.1</v>
      </c>
      <c r="M26" s="32">
        <v>20.81</v>
      </c>
      <c r="N26" s="24">
        <v>8</v>
      </c>
      <c r="O26" s="24">
        <v>5.8</v>
      </c>
      <c r="P26" s="33">
        <v>178.13</v>
      </c>
      <c r="Q26" s="24">
        <v>0.12</v>
      </c>
      <c r="R26" s="24">
        <v>0.1</v>
      </c>
      <c r="S26" s="24">
        <v>30.88</v>
      </c>
      <c r="T26" s="24">
        <v>37.2</v>
      </c>
      <c r="U26" s="24">
        <v>2.8</v>
      </c>
      <c r="V26" s="55">
        <v>81</v>
      </c>
    </row>
    <row r="27" spans="1:22" ht="13.5" customHeight="1">
      <c r="A27" s="145" t="s">
        <v>42</v>
      </c>
      <c r="B27" s="18">
        <v>180</v>
      </c>
      <c r="C27" s="18">
        <v>200</v>
      </c>
      <c r="D27" s="32">
        <v>0.1</v>
      </c>
      <c r="E27" s="24">
        <v>0</v>
      </c>
      <c r="F27" s="24">
        <v>8.21</v>
      </c>
      <c r="G27" s="25">
        <v>37.16</v>
      </c>
      <c r="H27" s="24">
        <v>0</v>
      </c>
      <c r="I27" s="24">
        <v>0.005</v>
      </c>
      <c r="J27" s="24">
        <v>0</v>
      </c>
      <c r="K27" s="24">
        <v>2</v>
      </c>
      <c r="L27" s="24">
        <v>0.5</v>
      </c>
      <c r="M27" s="24">
        <v>0.11</v>
      </c>
      <c r="N27" s="24">
        <v>0</v>
      </c>
      <c r="O27" s="24">
        <v>9.12</v>
      </c>
      <c r="P27" s="25">
        <v>36.88</v>
      </c>
      <c r="Q27" s="24">
        <v>0</v>
      </c>
      <c r="R27" s="24">
        <v>0.006</v>
      </c>
      <c r="S27" s="24">
        <v>0</v>
      </c>
      <c r="T27" s="24">
        <v>2.4</v>
      </c>
      <c r="U27" s="24">
        <v>0.6</v>
      </c>
      <c r="V27" s="55">
        <v>30</v>
      </c>
    </row>
    <row r="28" spans="1:22" ht="19.5" customHeight="1">
      <c r="A28" s="54" t="s">
        <v>70</v>
      </c>
      <c r="B28" s="18">
        <v>100</v>
      </c>
      <c r="C28" s="18">
        <v>100</v>
      </c>
      <c r="D28" s="24">
        <v>14.02</v>
      </c>
      <c r="E28" s="24">
        <v>8.03</v>
      </c>
      <c r="F28" s="24">
        <v>68.5</v>
      </c>
      <c r="G28" s="25">
        <v>395.99</v>
      </c>
      <c r="H28" s="24">
        <v>0.12</v>
      </c>
      <c r="I28" s="24">
        <v>0.2</v>
      </c>
      <c r="J28" s="24">
        <v>0.23</v>
      </c>
      <c r="K28" s="24">
        <v>88.22</v>
      </c>
      <c r="L28" s="24">
        <v>1.12</v>
      </c>
      <c r="M28" s="24">
        <v>14.02</v>
      </c>
      <c r="N28" s="24">
        <v>8.03</v>
      </c>
      <c r="O28" s="24">
        <v>68.5</v>
      </c>
      <c r="P28" s="25">
        <v>395.99</v>
      </c>
      <c r="Q28" s="24">
        <v>0.12</v>
      </c>
      <c r="R28" s="24">
        <v>0.2</v>
      </c>
      <c r="S28" s="24">
        <v>0.23</v>
      </c>
      <c r="T28" s="24">
        <v>88.22</v>
      </c>
      <c r="U28" s="24">
        <v>1.12</v>
      </c>
      <c r="V28" s="55">
        <v>143</v>
      </c>
    </row>
    <row r="29" spans="1:22" ht="13.5" customHeight="1">
      <c r="A29" s="54" t="s">
        <v>25</v>
      </c>
      <c r="B29" s="18">
        <v>20</v>
      </c>
      <c r="C29" s="18">
        <v>25</v>
      </c>
      <c r="D29" s="24">
        <v>1.48</v>
      </c>
      <c r="E29" s="24">
        <v>0.16</v>
      </c>
      <c r="F29" s="24">
        <v>9.57</v>
      </c>
      <c r="G29" s="25">
        <v>45.69</v>
      </c>
      <c r="H29" s="32">
        <v>0.02</v>
      </c>
      <c r="I29" s="24">
        <v>0</v>
      </c>
      <c r="J29" s="24">
        <v>0</v>
      </c>
      <c r="K29" s="24">
        <v>3.6</v>
      </c>
      <c r="L29" s="24">
        <v>0.2</v>
      </c>
      <c r="M29" s="24">
        <v>1.72</v>
      </c>
      <c r="N29" s="24">
        <v>0.18</v>
      </c>
      <c r="O29" s="24">
        <v>11.07</v>
      </c>
      <c r="P29" s="25">
        <v>52.89</v>
      </c>
      <c r="Q29" s="32">
        <v>0.03</v>
      </c>
      <c r="R29" s="24">
        <v>0</v>
      </c>
      <c r="S29" s="24">
        <v>0</v>
      </c>
      <c r="T29" s="24">
        <v>4.5</v>
      </c>
      <c r="U29" s="24">
        <v>0.25</v>
      </c>
      <c r="V29" s="55" t="s">
        <v>20</v>
      </c>
    </row>
    <row r="30" spans="1:22" s="30" customFormat="1" ht="12.75">
      <c r="A30" s="53" t="s">
        <v>85</v>
      </c>
      <c r="B30" s="73">
        <f>B29+B28+B27+B26</f>
        <v>460</v>
      </c>
      <c r="C30" s="73">
        <f>C29+C28+C27+C26</f>
        <v>525</v>
      </c>
      <c r="D30" s="119">
        <f>D29+D28+D27+D26</f>
        <v>31.21</v>
      </c>
      <c r="E30" s="119">
        <f aca="true" t="shared" si="2" ref="E30:U30">E29+E28+E27+E26</f>
        <v>14.19</v>
      </c>
      <c r="F30" s="119">
        <f t="shared" si="2"/>
        <v>90.05</v>
      </c>
      <c r="G30" s="119">
        <f t="shared" si="2"/>
        <v>612.44</v>
      </c>
      <c r="H30" s="119">
        <f t="shared" si="2"/>
        <v>0.24</v>
      </c>
      <c r="I30" s="119">
        <f t="shared" si="2"/>
        <v>0.29500000000000004</v>
      </c>
      <c r="J30" s="119">
        <f t="shared" si="2"/>
        <v>23.39</v>
      </c>
      <c r="K30" s="119">
        <f t="shared" si="2"/>
        <v>121.72</v>
      </c>
      <c r="L30" s="119">
        <f t="shared" si="2"/>
        <v>3.92</v>
      </c>
      <c r="M30" s="119">
        <f t="shared" si="2"/>
        <v>36.66</v>
      </c>
      <c r="N30" s="119">
        <f t="shared" si="2"/>
        <v>16.21</v>
      </c>
      <c r="O30" s="119">
        <f t="shared" si="2"/>
        <v>94.49</v>
      </c>
      <c r="P30" s="119">
        <f t="shared" si="2"/>
        <v>663.89</v>
      </c>
      <c r="Q30" s="119">
        <f t="shared" si="2"/>
        <v>0.27</v>
      </c>
      <c r="R30" s="119">
        <f t="shared" si="2"/>
        <v>0.30600000000000005</v>
      </c>
      <c r="S30" s="119">
        <f t="shared" si="2"/>
        <v>31.11</v>
      </c>
      <c r="T30" s="119">
        <f t="shared" si="2"/>
        <v>132.32</v>
      </c>
      <c r="U30" s="119">
        <f t="shared" si="2"/>
        <v>4.77</v>
      </c>
      <c r="V30" s="53"/>
    </row>
    <row r="31" spans="1:22" s="30" customFormat="1" ht="12.75">
      <c r="A31" s="53"/>
      <c r="B31" s="73"/>
      <c r="C31" s="73"/>
      <c r="D31" s="119"/>
      <c r="E31" s="74"/>
      <c r="F31" s="74"/>
      <c r="G31" s="73"/>
      <c r="H31" s="74"/>
      <c r="I31" s="74"/>
      <c r="J31" s="74"/>
      <c r="K31" s="74"/>
      <c r="L31" s="74"/>
      <c r="M31" s="74"/>
      <c r="N31" s="74"/>
      <c r="O31" s="74"/>
      <c r="P31" s="73"/>
      <c r="Q31" s="74"/>
      <c r="R31" s="74"/>
      <c r="S31" s="74"/>
      <c r="T31" s="74"/>
      <c r="U31" s="74"/>
      <c r="V31" s="53"/>
    </row>
    <row r="32" spans="1:22" ht="13.5" customHeight="1">
      <c r="A32" s="27" t="s">
        <v>84</v>
      </c>
      <c r="B32" s="178">
        <f>B30+B23+B12+B9</f>
        <v>1706</v>
      </c>
      <c r="C32" s="178">
        <f>C30+C23+C12+C9</f>
        <v>1901</v>
      </c>
      <c r="D32" s="177">
        <f>D30+D23+D12+D9</f>
        <v>80.88</v>
      </c>
      <c r="E32" s="177">
        <f aca="true" t="shared" si="3" ref="E32:U32">E30+E23+E12+E9</f>
        <v>61.18000000000001</v>
      </c>
      <c r="F32" s="177">
        <f t="shared" si="3"/>
        <v>224.44999999999996</v>
      </c>
      <c r="G32" s="177">
        <f t="shared" si="3"/>
        <v>1760.3999999999999</v>
      </c>
      <c r="H32" s="177">
        <f t="shared" si="3"/>
        <v>1.0190000000000001</v>
      </c>
      <c r="I32" s="177">
        <f t="shared" si="3"/>
        <v>1.4849999999999999</v>
      </c>
      <c r="J32" s="177">
        <f t="shared" si="3"/>
        <v>45.699999999999996</v>
      </c>
      <c r="K32" s="177">
        <f t="shared" si="3"/>
        <v>891.3199999999999</v>
      </c>
      <c r="L32" s="177">
        <f t="shared" si="3"/>
        <v>18.6</v>
      </c>
      <c r="M32" s="177">
        <f t="shared" si="3"/>
        <v>92.83000000000001</v>
      </c>
      <c r="N32" s="177">
        <f t="shared" si="3"/>
        <v>68.93599999999999</v>
      </c>
      <c r="O32" s="177">
        <f t="shared" si="3"/>
        <v>253.39</v>
      </c>
      <c r="P32" s="177">
        <f t="shared" si="3"/>
        <v>1984.3200000000002</v>
      </c>
      <c r="Q32" s="177">
        <f t="shared" si="3"/>
        <v>1.4010000000000002</v>
      </c>
      <c r="R32" s="177">
        <f t="shared" si="3"/>
        <v>1.6360000000000001</v>
      </c>
      <c r="S32" s="177">
        <f t="shared" si="3"/>
        <v>58.699999999999996</v>
      </c>
      <c r="T32" s="177">
        <f t="shared" si="3"/>
        <v>1003.78</v>
      </c>
      <c r="U32" s="177">
        <f t="shared" si="3"/>
        <v>21.270000000000003</v>
      </c>
      <c r="V32" s="27"/>
    </row>
    <row r="33" s="2" customFormat="1" ht="13.5" customHeight="1"/>
    <row r="35" spans="3:17" ht="13.5" customHeigh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</row>
    <row r="36" spans="3:17" ht="13.5" customHeight="1"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</row>
  </sheetData>
  <sheetProtection/>
  <mergeCells count="11">
    <mergeCell ref="A1:V1"/>
    <mergeCell ref="M2:P2"/>
    <mergeCell ref="Q2:S2"/>
    <mergeCell ref="T2:U2"/>
    <mergeCell ref="V2:V3"/>
    <mergeCell ref="D2:G2"/>
    <mergeCell ref="A2:A3"/>
    <mergeCell ref="B2:B3"/>
    <mergeCell ref="C2:C3"/>
    <mergeCell ref="H2:J2"/>
    <mergeCell ref="K2:L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7">
      <selection activeCell="A28" sqref="A28:C29"/>
    </sheetView>
  </sheetViews>
  <sheetFormatPr defaultColWidth="5.75390625" defaultRowHeight="13.5" customHeight="1"/>
  <cols>
    <col min="1" max="1" width="28.375" style="1" bestFit="1" customWidth="1"/>
    <col min="2" max="2" width="6.00390625" style="1" customWidth="1"/>
    <col min="3" max="3" width="5.75390625" style="1" customWidth="1"/>
    <col min="4" max="4" width="6.25390625" style="1" bestFit="1" customWidth="1"/>
    <col min="5" max="5" width="6.00390625" style="1" customWidth="1"/>
    <col min="6" max="6" width="6.625" style="1" bestFit="1" customWidth="1"/>
    <col min="7" max="7" width="7.625" style="1" bestFit="1" customWidth="1"/>
    <col min="8" max="8" width="4.75390625" style="1" customWidth="1"/>
    <col min="9" max="9" width="5.125" style="1" customWidth="1"/>
    <col min="10" max="10" width="6.25390625" style="1" bestFit="1" customWidth="1"/>
    <col min="11" max="11" width="7.25390625" style="1" bestFit="1" customWidth="1"/>
    <col min="12" max="12" width="6.25390625" style="1" customWidth="1"/>
    <col min="13" max="14" width="6.25390625" style="1" bestFit="1" customWidth="1"/>
    <col min="15" max="15" width="7.25390625" style="1" bestFit="1" customWidth="1"/>
    <col min="16" max="16" width="7.625" style="1" bestFit="1" customWidth="1"/>
    <col min="17" max="17" width="5.375" style="1" customWidth="1"/>
    <col min="18" max="18" width="4.75390625" style="1" customWidth="1"/>
    <col min="19" max="19" width="6.25390625" style="1" bestFit="1" customWidth="1"/>
    <col min="20" max="20" width="6.625" style="1" customWidth="1"/>
    <col min="21" max="21" width="5.25390625" style="1" customWidth="1"/>
    <col min="22" max="22" width="9.875" style="1" customWidth="1"/>
    <col min="23" max="16384" width="5.75390625" style="1" customWidth="1"/>
  </cols>
  <sheetData>
    <row r="1" spans="1:22" ht="13.5" customHeight="1">
      <c r="A1" s="184" t="s">
        <v>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3.5" customHeight="1">
      <c r="A2" s="192" t="s">
        <v>0</v>
      </c>
      <c r="B2" s="192" t="s">
        <v>28</v>
      </c>
      <c r="C2" s="189" t="s">
        <v>29</v>
      </c>
      <c r="D2" s="189" t="s">
        <v>1</v>
      </c>
      <c r="E2" s="190"/>
      <c r="F2" s="190"/>
      <c r="G2" s="191"/>
      <c r="H2" s="189" t="s">
        <v>10</v>
      </c>
      <c r="I2" s="190"/>
      <c r="J2" s="191"/>
      <c r="K2" s="189" t="s">
        <v>16</v>
      </c>
      <c r="L2" s="191"/>
      <c r="M2" s="191" t="s">
        <v>2</v>
      </c>
      <c r="N2" s="191"/>
      <c r="O2" s="191"/>
      <c r="P2" s="191"/>
      <c r="Q2" s="189" t="s">
        <v>10</v>
      </c>
      <c r="R2" s="190"/>
      <c r="S2" s="191"/>
      <c r="T2" s="189" t="s">
        <v>16</v>
      </c>
      <c r="U2" s="190"/>
      <c r="V2" s="193" t="s">
        <v>38</v>
      </c>
    </row>
    <row r="3" spans="1:22" ht="47.25" customHeight="1">
      <c r="A3" s="192"/>
      <c r="B3" s="192"/>
      <c r="C3" s="192"/>
      <c r="D3" s="9" t="s">
        <v>3</v>
      </c>
      <c r="E3" s="9" t="s">
        <v>4</v>
      </c>
      <c r="F3" s="9" t="s">
        <v>5</v>
      </c>
      <c r="G3" s="9" t="s">
        <v>6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8" t="s">
        <v>3</v>
      </c>
      <c r="N3" s="8" t="s">
        <v>4</v>
      </c>
      <c r="O3" s="8" t="s">
        <v>5</v>
      </c>
      <c r="P3" s="8" t="s">
        <v>6</v>
      </c>
      <c r="Q3" s="9" t="s">
        <v>11</v>
      </c>
      <c r="R3" s="9" t="s">
        <v>12</v>
      </c>
      <c r="S3" s="9" t="s">
        <v>13</v>
      </c>
      <c r="T3" s="9" t="s">
        <v>14</v>
      </c>
      <c r="U3" s="10" t="s">
        <v>15</v>
      </c>
      <c r="V3" s="194"/>
    </row>
    <row r="4" spans="1:22" ht="13.5" customHeight="1">
      <c r="A4" s="13" t="s">
        <v>7</v>
      </c>
      <c r="B4" s="13"/>
      <c r="C4" s="13"/>
      <c r="D4" s="20"/>
      <c r="E4" s="20"/>
      <c r="F4" s="20"/>
      <c r="G4" s="20"/>
      <c r="H4" s="21"/>
      <c r="I4" s="20"/>
      <c r="J4" s="20"/>
      <c r="K4" s="20"/>
      <c r="L4" s="20"/>
      <c r="M4" s="20"/>
      <c r="N4" s="20"/>
      <c r="O4" s="20"/>
      <c r="P4" s="13"/>
      <c r="Q4" s="21"/>
      <c r="R4" s="20"/>
      <c r="S4" s="20"/>
      <c r="T4" s="20"/>
      <c r="U4" s="22"/>
      <c r="V4" s="3"/>
    </row>
    <row r="5" spans="1:22" ht="26.25" customHeight="1">
      <c r="A5" s="64" t="s">
        <v>46</v>
      </c>
      <c r="B5" s="4">
        <v>130</v>
      </c>
      <c r="C5" s="4">
        <v>150</v>
      </c>
      <c r="D5" s="46">
        <v>4.63</v>
      </c>
      <c r="E5" s="31">
        <v>6.2</v>
      </c>
      <c r="F5" s="31">
        <v>18.32</v>
      </c>
      <c r="G5" s="47">
        <v>143.65</v>
      </c>
      <c r="H5" s="31">
        <v>0.05</v>
      </c>
      <c r="I5" s="31">
        <v>0.16</v>
      </c>
      <c r="J5" s="31">
        <v>1.13</v>
      </c>
      <c r="K5" s="31">
        <v>138.97</v>
      </c>
      <c r="L5" s="31">
        <v>0.42</v>
      </c>
      <c r="M5" s="46">
        <v>5.35</v>
      </c>
      <c r="N5" s="31">
        <v>7.17</v>
      </c>
      <c r="O5" s="31">
        <v>21.14</v>
      </c>
      <c r="P5" s="47">
        <v>165.7</v>
      </c>
      <c r="Q5" s="31">
        <v>0.06</v>
      </c>
      <c r="R5" s="31">
        <v>0.18</v>
      </c>
      <c r="S5" s="31">
        <v>1.3</v>
      </c>
      <c r="T5" s="31">
        <v>160.4</v>
      </c>
      <c r="U5" s="31">
        <v>0.49</v>
      </c>
      <c r="V5" s="55">
        <v>3</v>
      </c>
    </row>
    <row r="6" spans="1:22" ht="13.5" customHeight="1">
      <c r="A6" s="68" t="s">
        <v>22</v>
      </c>
      <c r="B6" s="19">
        <v>180</v>
      </c>
      <c r="C6" s="69">
        <v>200</v>
      </c>
      <c r="D6" s="24">
        <v>4.49</v>
      </c>
      <c r="E6" s="24">
        <v>4.62</v>
      </c>
      <c r="F6" s="24">
        <v>13.19</v>
      </c>
      <c r="G6" s="25">
        <v>112.29</v>
      </c>
      <c r="H6" s="24">
        <v>0.04</v>
      </c>
      <c r="I6" s="24">
        <v>0.17</v>
      </c>
      <c r="J6" s="24">
        <v>1.2</v>
      </c>
      <c r="K6" s="24">
        <v>167.64</v>
      </c>
      <c r="L6" s="24">
        <v>0.34</v>
      </c>
      <c r="M6" s="24">
        <v>5.01</v>
      </c>
      <c r="N6" s="24">
        <v>5.13</v>
      </c>
      <c r="O6" s="24">
        <v>14.98</v>
      </c>
      <c r="P6" s="33">
        <v>125.68</v>
      </c>
      <c r="Q6" s="24">
        <v>0.04</v>
      </c>
      <c r="R6" s="24">
        <v>0.19</v>
      </c>
      <c r="S6" s="24">
        <v>1.33</v>
      </c>
      <c r="T6" s="24">
        <v>183.65</v>
      </c>
      <c r="U6" s="24">
        <v>0.4</v>
      </c>
      <c r="V6" s="55">
        <v>20</v>
      </c>
    </row>
    <row r="7" spans="1:22" ht="12.75">
      <c r="A7" s="54" t="s">
        <v>77</v>
      </c>
      <c r="B7" s="18">
        <v>10</v>
      </c>
      <c r="C7" s="18">
        <v>12</v>
      </c>
      <c r="D7" s="24">
        <v>2.56</v>
      </c>
      <c r="E7" s="24">
        <v>2.61</v>
      </c>
      <c r="F7" s="24">
        <v>0</v>
      </c>
      <c r="G7" s="33">
        <v>34.3</v>
      </c>
      <c r="H7" s="32">
        <v>0.01</v>
      </c>
      <c r="I7" s="24">
        <v>0.037</v>
      </c>
      <c r="J7" s="24">
        <v>0.07</v>
      </c>
      <c r="K7" s="24">
        <v>90</v>
      </c>
      <c r="L7" s="24">
        <v>0.09</v>
      </c>
      <c r="M7" s="24">
        <v>3.9</v>
      </c>
      <c r="N7" s="24">
        <v>3.91</v>
      </c>
      <c r="O7" s="24">
        <v>0</v>
      </c>
      <c r="P7" s="33">
        <v>51.45</v>
      </c>
      <c r="Q7" s="32">
        <v>0.008</v>
      </c>
      <c r="R7" s="24">
        <v>0.04</v>
      </c>
      <c r="S7" s="24">
        <v>0.09</v>
      </c>
      <c r="T7" s="24">
        <v>135.04</v>
      </c>
      <c r="U7" s="24">
        <v>0.11</v>
      </c>
      <c r="V7" s="55">
        <v>129</v>
      </c>
    </row>
    <row r="8" spans="1:22" ht="13.5" customHeight="1">
      <c r="A8" s="54" t="s">
        <v>25</v>
      </c>
      <c r="B8" s="18">
        <v>30</v>
      </c>
      <c r="C8" s="18">
        <v>40</v>
      </c>
      <c r="D8" s="24">
        <v>2.28</v>
      </c>
      <c r="E8" s="24">
        <v>0.24</v>
      </c>
      <c r="F8" s="115">
        <v>14.76</v>
      </c>
      <c r="G8" s="18">
        <v>70.5</v>
      </c>
      <c r="H8" s="24">
        <v>0.033</v>
      </c>
      <c r="I8" s="24">
        <v>0.009</v>
      </c>
      <c r="J8" s="24">
        <v>0</v>
      </c>
      <c r="K8" s="24">
        <v>6</v>
      </c>
      <c r="L8" s="24">
        <v>0.33</v>
      </c>
      <c r="M8" s="24">
        <v>0.32</v>
      </c>
      <c r="N8" s="115">
        <v>0.32</v>
      </c>
      <c r="O8" s="32">
        <v>19.68</v>
      </c>
      <c r="P8" s="25">
        <v>94</v>
      </c>
      <c r="Q8" s="24">
        <v>0.044</v>
      </c>
      <c r="R8" s="24">
        <v>0.012</v>
      </c>
      <c r="S8" s="24">
        <v>0</v>
      </c>
      <c r="T8" s="24">
        <v>8</v>
      </c>
      <c r="U8" s="32">
        <v>0.44</v>
      </c>
      <c r="V8" s="55" t="s">
        <v>20</v>
      </c>
    </row>
    <row r="9" spans="1:22" ht="12.75">
      <c r="A9" s="53" t="s">
        <v>82</v>
      </c>
      <c r="B9" s="73">
        <f>SUM(B5:B8)</f>
        <v>350</v>
      </c>
      <c r="C9" s="73">
        <f>C8+C7+C6+C5</f>
        <v>402</v>
      </c>
      <c r="D9" s="119">
        <f>D8+D7+D6+D5</f>
        <v>13.96</v>
      </c>
      <c r="E9" s="119">
        <f aca="true" t="shared" si="0" ref="E9:T9">E8+E7+E6+E5</f>
        <v>13.67</v>
      </c>
      <c r="F9" s="119">
        <f t="shared" si="0"/>
        <v>46.269999999999996</v>
      </c>
      <c r="G9" s="119">
        <f t="shared" si="0"/>
        <v>360.74</v>
      </c>
      <c r="H9" s="119">
        <f t="shared" si="0"/>
        <v>0.133</v>
      </c>
      <c r="I9" s="119">
        <f t="shared" si="0"/>
        <v>0.376</v>
      </c>
      <c r="J9" s="119">
        <f t="shared" si="0"/>
        <v>2.4</v>
      </c>
      <c r="K9" s="119">
        <f t="shared" si="0"/>
        <v>402.61</v>
      </c>
      <c r="L9" s="119">
        <f t="shared" si="0"/>
        <v>1.18</v>
      </c>
      <c r="M9" s="119">
        <f t="shared" si="0"/>
        <v>14.58</v>
      </c>
      <c r="N9" s="119">
        <f t="shared" si="0"/>
        <v>16.53</v>
      </c>
      <c r="O9" s="119">
        <f t="shared" si="0"/>
        <v>55.8</v>
      </c>
      <c r="P9" s="119">
        <f t="shared" si="0"/>
        <v>436.83</v>
      </c>
      <c r="Q9" s="119">
        <f t="shared" si="0"/>
        <v>0.152</v>
      </c>
      <c r="R9" s="119">
        <f t="shared" si="0"/>
        <v>0.422</v>
      </c>
      <c r="S9" s="119">
        <f t="shared" si="0"/>
        <v>2.72</v>
      </c>
      <c r="T9" s="119">
        <f t="shared" si="0"/>
        <v>487.09000000000003</v>
      </c>
      <c r="U9" s="74">
        <f>SUM(U5:U8)</f>
        <v>1.44</v>
      </c>
      <c r="V9" s="55"/>
    </row>
    <row r="10" spans="1:22" ht="13.5" customHeight="1">
      <c r="A10" s="138"/>
      <c r="B10" s="139"/>
      <c r="C10" s="139"/>
      <c r="D10" s="129"/>
      <c r="E10" s="127"/>
      <c r="F10" s="127"/>
      <c r="G10" s="128"/>
      <c r="H10" s="127"/>
      <c r="I10" s="127"/>
      <c r="J10" s="127"/>
      <c r="K10" s="127"/>
      <c r="L10" s="127"/>
      <c r="M10" s="127"/>
      <c r="N10" s="127"/>
      <c r="O10" s="127"/>
      <c r="P10" s="128"/>
      <c r="Q10" s="129"/>
      <c r="R10" s="127"/>
      <c r="S10" s="127"/>
      <c r="T10" s="127"/>
      <c r="U10" s="127"/>
      <c r="V10" s="140"/>
    </row>
    <row r="11" spans="1:22" ht="13.5" customHeight="1">
      <c r="A11" s="130" t="s">
        <v>17</v>
      </c>
      <c r="B11" s="141"/>
      <c r="C11" s="141"/>
      <c r="D11" s="142"/>
      <c r="E11" s="131"/>
      <c r="F11" s="131"/>
      <c r="G11" s="132"/>
      <c r="H11" s="131"/>
      <c r="I11" s="143"/>
      <c r="J11" s="131"/>
      <c r="K11" s="131"/>
      <c r="L11" s="131"/>
      <c r="M11" s="131"/>
      <c r="N11" s="131"/>
      <c r="O11" s="131"/>
      <c r="P11" s="132"/>
      <c r="Q11" s="142"/>
      <c r="R11" s="131"/>
      <c r="S11" s="131"/>
      <c r="T11" s="131"/>
      <c r="U11" s="133"/>
      <c r="V11" s="87"/>
    </row>
    <row r="12" spans="1:22" ht="13.5" customHeight="1">
      <c r="A12" s="68" t="s">
        <v>88</v>
      </c>
      <c r="B12" s="69">
        <v>180</v>
      </c>
      <c r="C12" s="18">
        <v>200</v>
      </c>
      <c r="D12" s="32">
        <v>0.54</v>
      </c>
      <c r="E12" s="24">
        <v>0.21</v>
      </c>
      <c r="F12" s="24">
        <v>15.57</v>
      </c>
      <c r="G12" s="25">
        <v>65.72</v>
      </c>
      <c r="H12" s="24">
        <v>0.008</v>
      </c>
      <c r="I12" s="24">
        <v>0.04</v>
      </c>
      <c r="J12" s="24">
        <v>67.29</v>
      </c>
      <c r="K12" s="24">
        <v>9.25</v>
      </c>
      <c r="L12" s="24">
        <v>0.84</v>
      </c>
      <c r="M12" s="24">
        <v>0.59</v>
      </c>
      <c r="N12" s="24">
        <v>0.23</v>
      </c>
      <c r="O12" s="24">
        <v>17.13</v>
      </c>
      <c r="P12" s="33">
        <v>56.28</v>
      </c>
      <c r="Q12" s="24">
        <v>0.009</v>
      </c>
      <c r="R12" s="24">
        <v>0.05</v>
      </c>
      <c r="S12" s="24">
        <v>74.74</v>
      </c>
      <c r="T12" s="24">
        <v>10.28</v>
      </c>
      <c r="U12" s="24">
        <v>0.93</v>
      </c>
      <c r="V12" s="55">
        <v>25</v>
      </c>
    </row>
    <row r="13" spans="1:22" ht="13.5" customHeight="1">
      <c r="A13" s="110"/>
      <c r="B13" s="135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55"/>
    </row>
    <row r="14" spans="1:22" ht="13.5" customHeight="1">
      <c r="A14" s="55" t="s">
        <v>8</v>
      </c>
      <c r="B14" s="18"/>
      <c r="C14" s="18"/>
      <c r="D14" s="32"/>
      <c r="E14" s="24"/>
      <c r="F14" s="24"/>
      <c r="G14" s="33"/>
      <c r="H14" s="32"/>
      <c r="I14" s="115"/>
      <c r="J14" s="115"/>
      <c r="K14" s="115"/>
      <c r="L14" s="115"/>
      <c r="M14" s="24"/>
      <c r="N14" s="24"/>
      <c r="O14" s="24"/>
      <c r="P14" s="33"/>
      <c r="Q14" s="32"/>
      <c r="R14" s="115"/>
      <c r="S14" s="115"/>
      <c r="T14" s="115"/>
      <c r="U14" s="115"/>
      <c r="V14" s="55"/>
    </row>
    <row r="15" spans="1:22" ht="25.5">
      <c r="A15" s="54" t="s">
        <v>103</v>
      </c>
      <c r="B15" s="18">
        <v>180</v>
      </c>
      <c r="C15" s="18">
        <v>200</v>
      </c>
      <c r="D15" s="24">
        <v>9.42</v>
      </c>
      <c r="E15" s="24">
        <v>6.6</v>
      </c>
      <c r="F15" s="24">
        <v>16.91</v>
      </c>
      <c r="G15" s="33">
        <v>160.65</v>
      </c>
      <c r="H15" s="24">
        <v>0.19</v>
      </c>
      <c r="I15" s="24">
        <v>0.09</v>
      </c>
      <c r="J15" s="24">
        <v>8.55</v>
      </c>
      <c r="K15" s="24">
        <v>26.66</v>
      </c>
      <c r="L15" s="24">
        <v>2.23</v>
      </c>
      <c r="M15" s="24">
        <v>10.47</v>
      </c>
      <c r="N15" s="24">
        <v>7.33</v>
      </c>
      <c r="O15" s="24">
        <v>18.79</v>
      </c>
      <c r="P15" s="33">
        <v>178.5</v>
      </c>
      <c r="Q15" s="24">
        <v>0.22</v>
      </c>
      <c r="R15" s="24">
        <v>0.104</v>
      </c>
      <c r="S15" s="24">
        <v>9.5</v>
      </c>
      <c r="T15" s="24">
        <v>29.72</v>
      </c>
      <c r="U15" s="24">
        <v>2.47</v>
      </c>
      <c r="V15" s="55">
        <v>45</v>
      </c>
    </row>
    <row r="16" spans="1:22" ht="13.5" customHeight="1">
      <c r="A16" s="120" t="s">
        <v>47</v>
      </c>
      <c r="B16" s="14">
        <v>110</v>
      </c>
      <c r="C16" s="14">
        <v>130</v>
      </c>
      <c r="D16" s="44">
        <v>1.7</v>
      </c>
      <c r="E16" s="44">
        <v>6.6</v>
      </c>
      <c r="F16" s="44">
        <v>5.3</v>
      </c>
      <c r="G16" s="45">
        <v>87</v>
      </c>
      <c r="H16" s="108">
        <v>0.12</v>
      </c>
      <c r="I16" s="108">
        <v>0.1</v>
      </c>
      <c r="J16" s="108">
        <v>18.7</v>
      </c>
      <c r="K16" s="108">
        <v>63.8</v>
      </c>
      <c r="L16" s="109">
        <v>0.9</v>
      </c>
      <c r="M16" s="44">
        <v>1.99</v>
      </c>
      <c r="N16" s="44">
        <v>7.8</v>
      </c>
      <c r="O16" s="44">
        <v>6.15</v>
      </c>
      <c r="P16" s="45">
        <v>102.96</v>
      </c>
      <c r="Q16" s="108">
        <v>0.14</v>
      </c>
      <c r="R16" s="108">
        <v>0.13</v>
      </c>
      <c r="S16" s="108">
        <v>22.1</v>
      </c>
      <c r="T16" s="108">
        <v>74.97</v>
      </c>
      <c r="U16" s="109">
        <v>1.13</v>
      </c>
      <c r="V16" s="100">
        <v>60</v>
      </c>
    </row>
    <row r="17" spans="1:22" ht="13.5" customHeight="1">
      <c r="A17" s="64" t="s">
        <v>104</v>
      </c>
      <c r="B17" s="4" t="s">
        <v>78</v>
      </c>
      <c r="C17" s="4" t="s">
        <v>41</v>
      </c>
      <c r="D17" s="31">
        <v>8.77</v>
      </c>
      <c r="E17" s="31">
        <v>7.8</v>
      </c>
      <c r="F17" s="31">
        <v>7.28</v>
      </c>
      <c r="G17" s="101">
        <v>134.85</v>
      </c>
      <c r="H17" s="24">
        <v>0</v>
      </c>
      <c r="I17" s="24">
        <v>0.075</v>
      </c>
      <c r="J17" s="24">
        <v>0.3</v>
      </c>
      <c r="K17" s="24">
        <v>11.53</v>
      </c>
      <c r="L17" s="90">
        <v>1.3</v>
      </c>
      <c r="M17" s="31">
        <v>8.77</v>
      </c>
      <c r="N17" s="31">
        <v>7.8</v>
      </c>
      <c r="O17" s="31">
        <v>7.28</v>
      </c>
      <c r="P17" s="101">
        <v>134.85</v>
      </c>
      <c r="Q17" s="24">
        <v>0</v>
      </c>
      <c r="R17" s="24">
        <v>0.075</v>
      </c>
      <c r="S17" s="24">
        <v>0.3</v>
      </c>
      <c r="T17" s="24">
        <v>11.53</v>
      </c>
      <c r="U17" s="90">
        <v>1.3</v>
      </c>
      <c r="V17" s="55">
        <v>88</v>
      </c>
    </row>
    <row r="18" spans="1:22" ht="13.5" customHeight="1">
      <c r="A18" s="64" t="s">
        <v>18</v>
      </c>
      <c r="B18" s="4">
        <v>200</v>
      </c>
      <c r="C18" s="4">
        <v>200</v>
      </c>
      <c r="D18" s="31">
        <v>1.16</v>
      </c>
      <c r="E18" s="31">
        <v>0</v>
      </c>
      <c r="F18" s="31">
        <v>25.52</v>
      </c>
      <c r="G18" s="47">
        <v>105.2</v>
      </c>
      <c r="H18" s="144">
        <v>0.04</v>
      </c>
      <c r="I18" s="31">
        <v>0.04</v>
      </c>
      <c r="J18" s="31">
        <v>22.16</v>
      </c>
      <c r="K18" s="31">
        <v>26</v>
      </c>
      <c r="L18" s="88">
        <v>0.41</v>
      </c>
      <c r="M18" s="31">
        <v>1.16</v>
      </c>
      <c r="N18" s="31">
        <v>0</v>
      </c>
      <c r="O18" s="31">
        <v>25.52</v>
      </c>
      <c r="P18" s="47">
        <v>105.2</v>
      </c>
      <c r="Q18" s="144">
        <v>0.04</v>
      </c>
      <c r="R18" s="31">
        <v>0.04</v>
      </c>
      <c r="S18" s="31">
        <v>22.16</v>
      </c>
      <c r="T18" s="31">
        <v>26</v>
      </c>
      <c r="U18" s="88">
        <v>0.41</v>
      </c>
      <c r="V18" s="55">
        <v>27</v>
      </c>
    </row>
    <row r="19" spans="1:22" ht="13.5" customHeight="1">
      <c r="A19" s="68" t="s">
        <v>9</v>
      </c>
      <c r="B19" s="4">
        <v>35</v>
      </c>
      <c r="C19" s="4">
        <v>45</v>
      </c>
      <c r="D19" s="38">
        <v>2.31</v>
      </c>
      <c r="E19" s="38">
        <v>0.42</v>
      </c>
      <c r="F19" s="38">
        <v>15.05</v>
      </c>
      <c r="G19" s="105">
        <v>70.7</v>
      </c>
      <c r="H19" s="37">
        <v>0.06</v>
      </c>
      <c r="I19" s="38">
        <v>0.03</v>
      </c>
      <c r="J19" s="38">
        <v>0</v>
      </c>
      <c r="K19" s="38">
        <v>18.9</v>
      </c>
      <c r="L19" s="38">
        <v>1.16</v>
      </c>
      <c r="M19" s="38">
        <v>2.97</v>
      </c>
      <c r="N19" s="38">
        <v>0.54</v>
      </c>
      <c r="O19" s="38">
        <v>19.35</v>
      </c>
      <c r="P19" s="39">
        <v>90.9</v>
      </c>
      <c r="Q19" s="37">
        <v>0.07</v>
      </c>
      <c r="R19" s="38">
        <v>0.04</v>
      </c>
      <c r="S19" s="38">
        <v>0</v>
      </c>
      <c r="T19" s="38">
        <v>24.3</v>
      </c>
      <c r="U19" s="106">
        <v>1.49</v>
      </c>
      <c r="V19" s="72" t="s">
        <v>20</v>
      </c>
    </row>
    <row r="20" spans="1:22" s="30" customFormat="1" ht="12.75">
      <c r="A20" s="53" t="s">
        <v>83</v>
      </c>
      <c r="B20" s="73">
        <f>B19+B18+B16+B15+90</f>
        <v>615</v>
      </c>
      <c r="C20" s="73">
        <f>C19+C18+C16+C15+100</f>
        <v>675</v>
      </c>
      <c r="D20" s="119">
        <f>D19+D18+D17+D16+D15</f>
        <v>23.36</v>
      </c>
      <c r="E20" s="119">
        <f aca="true" t="shared" si="1" ref="E20:U20">E19+E18+E17+E16+E15</f>
        <v>21.42</v>
      </c>
      <c r="F20" s="119">
        <f t="shared" si="1"/>
        <v>70.06</v>
      </c>
      <c r="G20" s="119">
        <f t="shared" si="1"/>
        <v>558.4</v>
      </c>
      <c r="H20" s="119">
        <f t="shared" si="1"/>
        <v>0.41000000000000003</v>
      </c>
      <c r="I20" s="119">
        <f t="shared" si="1"/>
        <v>0.335</v>
      </c>
      <c r="J20" s="119">
        <f t="shared" si="1"/>
        <v>49.709999999999994</v>
      </c>
      <c r="K20" s="119">
        <f t="shared" si="1"/>
        <v>146.89</v>
      </c>
      <c r="L20" s="119">
        <f t="shared" si="1"/>
        <v>6</v>
      </c>
      <c r="M20" s="119">
        <f t="shared" si="1"/>
        <v>25.36</v>
      </c>
      <c r="N20" s="119">
        <f t="shared" si="1"/>
        <v>23.47</v>
      </c>
      <c r="O20" s="119">
        <f t="shared" si="1"/>
        <v>77.09</v>
      </c>
      <c r="P20" s="119">
        <f t="shared" si="1"/>
        <v>612.4100000000001</v>
      </c>
      <c r="Q20" s="119">
        <f t="shared" si="1"/>
        <v>0.47</v>
      </c>
      <c r="R20" s="119">
        <f t="shared" si="1"/>
        <v>0.389</v>
      </c>
      <c r="S20" s="119">
        <f t="shared" si="1"/>
        <v>54.06</v>
      </c>
      <c r="T20" s="119">
        <f t="shared" si="1"/>
        <v>166.52</v>
      </c>
      <c r="U20" s="119">
        <f t="shared" si="1"/>
        <v>6.800000000000001</v>
      </c>
      <c r="V20" s="53"/>
    </row>
    <row r="21" spans="1:22" ht="13.5" customHeight="1">
      <c r="A21" s="43"/>
      <c r="B21" s="18"/>
      <c r="C21" s="18"/>
      <c r="D21" s="24"/>
      <c r="E21" s="24"/>
      <c r="F21" s="24"/>
      <c r="G21" s="25"/>
      <c r="H21" s="46"/>
      <c r="I21" s="24"/>
      <c r="J21" s="24"/>
      <c r="K21" s="24"/>
      <c r="L21" s="24"/>
      <c r="M21" s="24"/>
      <c r="N21" s="24"/>
      <c r="O21" s="24"/>
      <c r="P21" s="25"/>
      <c r="Q21" s="46"/>
      <c r="R21" s="24"/>
      <c r="S21" s="24"/>
      <c r="T21" s="24"/>
      <c r="U21" s="90"/>
      <c r="V21" s="55"/>
    </row>
    <row r="22" spans="1:22" ht="13.5" customHeight="1">
      <c r="A22" s="55" t="s">
        <v>21</v>
      </c>
      <c r="B22" s="55"/>
      <c r="C22" s="55"/>
      <c r="D22" s="43"/>
      <c r="E22" s="43"/>
      <c r="F22" s="43"/>
      <c r="G22" s="55"/>
      <c r="H22" s="46"/>
      <c r="I22" s="43"/>
      <c r="J22" s="43"/>
      <c r="K22" s="43"/>
      <c r="L22" s="43"/>
      <c r="M22" s="43"/>
      <c r="N22" s="43"/>
      <c r="O22" s="43"/>
      <c r="P22" s="55"/>
      <c r="Q22" s="46"/>
      <c r="R22" s="43"/>
      <c r="S22" s="43"/>
      <c r="T22" s="43"/>
      <c r="U22" s="75"/>
      <c r="V22" s="55"/>
    </row>
    <row r="23" spans="1:22" ht="38.25">
      <c r="A23" s="54" t="s">
        <v>113</v>
      </c>
      <c r="B23" s="4">
        <v>40</v>
      </c>
      <c r="C23" s="4">
        <v>60</v>
      </c>
      <c r="D23" s="46">
        <v>0.6</v>
      </c>
      <c r="E23" s="31">
        <v>4.07</v>
      </c>
      <c r="F23" s="31">
        <v>1.3</v>
      </c>
      <c r="G23" s="47">
        <v>63</v>
      </c>
      <c r="H23" s="31">
        <v>0</v>
      </c>
      <c r="I23" s="31">
        <v>0</v>
      </c>
      <c r="J23" s="31">
        <v>10.13</v>
      </c>
      <c r="K23" s="31">
        <v>96</v>
      </c>
      <c r="L23" s="31">
        <v>0.7</v>
      </c>
      <c r="M23" s="31">
        <v>0.9</v>
      </c>
      <c r="N23" s="31">
        <v>6.1</v>
      </c>
      <c r="O23" s="31">
        <v>2.6</v>
      </c>
      <c r="P23" s="36">
        <v>94</v>
      </c>
      <c r="Q23" s="24">
        <v>0</v>
      </c>
      <c r="R23" s="24">
        <v>0</v>
      </c>
      <c r="S23" s="24">
        <v>15.2</v>
      </c>
      <c r="T23" s="24">
        <v>144</v>
      </c>
      <c r="U23" s="90">
        <v>1.05</v>
      </c>
      <c r="V23" s="55">
        <v>126</v>
      </c>
    </row>
    <row r="24" spans="1:22" ht="38.25">
      <c r="A24" s="54" t="s">
        <v>114</v>
      </c>
      <c r="B24" s="55">
        <v>40</v>
      </c>
      <c r="C24" s="55">
        <v>60</v>
      </c>
      <c r="D24" s="24">
        <v>0.52</v>
      </c>
      <c r="E24" s="24">
        <v>2.06</v>
      </c>
      <c r="F24" s="24">
        <v>4.8</v>
      </c>
      <c r="G24" s="25">
        <v>40.4</v>
      </c>
      <c r="H24" s="24">
        <v>0.02</v>
      </c>
      <c r="I24" s="24">
        <v>0.028</v>
      </c>
      <c r="J24" s="24">
        <v>2.4</v>
      </c>
      <c r="K24" s="24">
        <v>13.6</v>
      </c>
      <c r="L24" s="24">
        <v>0.68</v>
      </c>
      <c r="M24" s="24">
        <v>0.78</v>
      </c>
      <c r="N24" s="24">
        <v>3.09</v>
      </c>
      <c r="O24" s="24">
        <v>7.2</v>
      </c>
      <c r="P24" s="25">
        <v>60.49</v>
      </c>
      <c r="Q24" s="24">
        <v>0.03</v>
      </c>
      <c r="R24" s="24">
        <v>0.04</v>
      </c>
      <c r="S24" s="24">
        <v>3.56</v>
      </c>
      <c r="T24" s="24">
        <v>20.54</v>
      </c>
      <c r="U24" s="24">
        <v>1.02</v>
      </c>
      <c r="V24" s="55">
        <v>123</v>
      </c>
    </row>
    <row r="25" spans="1:22" ht="25.5">
      <c r="A25" s="64" t="s">
        <v>105</v>
      </c>
      <c r="B25" s="4">
        <v>75</v>
      </c>
      <c r="C25" s="4">
        <v>100</v>
      </c>
      <c r="D25" s="46">
        <v>9.8</v>
      </c>
      <c r="E25" s="31">
        <v>7.6</v>
      </c>
      <c r="F25" s="31">
        <v>2.6</v>
      </c>
      <c r="G25" s="47">
        <v>118</v>
      </c>
      <c r="H25" s="31">
        <v>0.13</v>
      </c>
      <c r="I25" s="31">
        <v>0.09</v>
      </c>
      <c r="J25" s="31">
        <v>1.35</v>
      </c>
      <c r="K25" s="31">
        <v>61</v>
      </c>
      <c r="L25" s="31">
        <v>0.9</v>
      </c>
      <c r="M25" s="31">
        <v>12.9</v>
      </c>
      <c r="N25" s="31">
        <v>10.1</v>
      </c>
      <c r="O25" s="31">
        <v>3.4</v>
      </c>
      <c r="P25" s="36">
        <v>158</v>
      </c>
      <c r="Q25" s="24">
        <v>0.15</v>
      </c>
      <c r="R25" s="24">
        <v>0.1</v>
      </c>
      <c r="S25" s="24">
        <v>1.44</v>
      </c>
      <c r="T25" s="24">
        <v>7.1</v>
      </c>
      <c r="U25" s="90">
        <v>1</v>
      </c>
      <c r="V25" s="55">
        <v>102</v>
      </c>
    </row>
    <row r="26" spans="1:22" ht="12.75">
      <c r="A26" s="54" t="s">
        <v>72</v>
      </c>
      <c r="B26" s="18">
        <v>35</v>
      </c>
      <c r="C26" s="18">
        <v>45</v>
      </c>
      <c r="D26" s="24">
        <v>2.66</v>
      </c>
      <c r="E26" s="24">
        <v>0.28</v>
      </c>
      <c r="F26" s="24">
        <v>17.22</v>
      </c>
      <c r="G26" s="25">
        <v>82.25</v>
      </c>
      <c r="H26" s="32">
        <v>0.039</v>
      </c>
      <c r="I26" s="24">
        <v>0.0105</v>
      </c>
      <c r="J26" s="24">
        <v>0</v>
      </c>
      <c r="K26" s="24">
        <v>7</v>
      </c>
      <c r="L26" s="24">
        <v>0.39</v>
      </c>
      <c r="M26" s="24">
        <v>3.42</v>
      </c>
      <c r="N26" s="24">
        <v>0.36</v>
      </c>
      <c r="O26" s="24">
        <v>22.14</v>
      </c>
      <c r="P26" s="25">
        <v>105.75</v>
      </c>
      <c r="Q26" s="32">
        <v>0.049</v>
      </c>
      <c r="R26" s="24">
        <v>0.0135</v>
      </c>
      <c r="S26" s="24">
        <v>0</v>
      </c>
      <c r="T26" s="24">
        <v>9</v>
      </c>
      <c r="U26" s="24">
        <v>0.49</v>
      </c>
      <c r="V26" s="117" t="s">
        <v>20</v>
      </c>
    </row>
    <row r="27" spans="1:22" ht="13.5" customHeight="1">
      <c r="A27" s="145" t="s">
        <v>42</v>
      </c>
      <c r="B27" s="135">
        <v>180</v>
      </c>
      <c r="C27" s="135">
        <v>200</v>
      </c>
      <c r="D27" s="32">
        <v>0.1</v>
      </c>
      <c r="E27" s="24">
        <v>0</v>
      </c>
      <c r="F27" s="24">
        <v>8.21</v>
      </c>
      <c r="G27" s="25">
        <v>37.16</v>
      </c>
      <c r="H27" s="24">
        <v>0</v>
      </c>
      <c r="I27" s="24">
        <v>0.005</v>
      </c>
      <c r="J27" s="24">
        <v>0</v>
      </c>
      <c r="K27" s="24">
        <v>2</v>
      </c>
      <c r="L27" s="24">
        <v>0.5</v>
      </c>
      <c r="M27" s="24">
        <v>0.11</v>
      </c>
      <c r="N27" s="24">
        <v>0</v>
      </c>
      <c r="O27" s="24">
        <v>9.12</v>
      </c>
      <c r="P27" s="25">
        <v>36.88</v>
      </c>
      <c r="Q27" s="24">
        <v>0</v>
      </c>
      <c r="R27" s="24">
        <v>0.006</v>
      </c>
      <c r="S27" s="24">
        <v>0</v>
      </c>
      <c r="T27" s="24">
        <v>2.4</v>
      </c>
      <c r="U27" s="24">
        <v>0.6</v>
      </c>
      <c r="V27" s="55">
        <v>30</v>
      </c>
    </row>
    <row r="28" spans="1:22" ht="13.5" customHeight="1">
      <c r="A28" s="54" t="s">
        <v>164</v>
      </c>
      <c r="B28" s="18">
        <v>100</v>
      </c>
      <c r="C28" s="18">
        <v>100</v>
      </c>
      <c r="D28" s="24">
        <v>5.9</v>
      </c>
      <c r="E28" s="24">
        <v>4.6</v>
      </c>
      <c r="F28" s="24">
        <v>29.1</v>
      </c>
      <c r="G28" s="25">
        <v>175</v>
      </c>
      <c r="H28" s="32">
        <v>0.039</v>
      </c>
      <c r="I28" s="24">
        <v>0.0105</v>
      </c>
      <c r="J28" s="24">
        <v>0</v>
      </c>
      <c r="K28" s="24">
        <v>7</v>
      </c>
      <c r="L28" s="24">
        <v>0.39</v>
      </c>
      <c r="M28" s="24">
        <v>5.9</v>
      </c>
      <c r="N28" s="24">
        <v>4.6</v>
      </c>
      <c r="O28" s="24">
        <v>29.1</v>
      </c>
      <c r="P28" s="25">
        <v>175</v>
      </c>
      <c r="Q28" s="32">
        <v>0.049</v>
      </c>
      <c r="R28" s="24">
        <v>0.0135</v>
      </c>
      <c r="S28" s="24">
        <v>0</v>
      </c>
      <c r="T28" s="24">
        <v>9</v>
      </c>
      <c r="U28" s="24">
        <v>0.49</v>
      </c>
      <c r="V28" s="55" t="s">
        <v>20</v>
      </c>
    </row>
    <row r="29" spans="1:22" s="30" customFormat="1" ht="12.75">
      <c r="A29" s="53" t="s">
        <v>85</v>
      </c>
      <c r="B29" s="73">
        <f>B28+B27+B26+B25+B24</f>
        <v>430</v>
      </c>
      <c r="C29" s="73">
        <f>C28+C27+C26+C25+C24</f>
        <v>505</v>
      </c>
      <c r="D29" s="119">
        <f>D28+D27+D26+D25+D24</f>
        <v>18.98</v>
      </c>
      <c r="E29" s="119">
        <f aca="true" t="shared" si="2" ref="E29:T29">E28+E27+E26+E25+E24</f>
        <v>14.540000000000001</v>
      </c>
      <c r="F29" s="119">
        <f t="shared" si="2"/>
        <v>61.93</v>
      </c>
      <c r="G29" s="119">
        <f t="shared" si="2"/>
        <v>452.80999999999995</v>
      </c>
      <c r="H29" s="119">
        <f t="shared" si="2"/>
        <v>0.228</v>
      </c>
      <c r="I29" s="119">
        <f t="shared" si="2"/>
        <v>0.144</v>
      </c>
      <c r="J29" s="119">
        <f t="shared" si="2"/>
        <v>3.75</v>
      </c>
      <c r="K29" s="119">
        <f t="shared" si="2"/>
        <v>90.6</v>
      </c>
      <c r="L29" s="119">
        <f t="shared" si="2"/>
        <v>2.8600000000000003</v>
      </c>
      <c r="M29" s="119">
        <f t="shared" si="2"/>
        <v>23.11</v>
      </c>
      <c r="N29" s="119">
        <f t="shared" si="2"/>
        <v>18.15</v>
      </c>
      <c r="O29" s="119">
        <f t="shared" si="2"/>
        <v>70.96</v>
      </c>
      <c r="P29" s="119">
        <f t="shared" si="2"/>
        <v>536.12</v>
      </c>
      <c r="Q29" s="119">
        <f t="shared" si="2"/>
        <v>0.278</v>
      </c>
      <c r="R29" s="119">
        <f t="shared" si="2"/>
        <v>0.17300000000000001</v>
      </c>
      <c r="S29" s="119">
        <f t="shared" si="2"/>
        <v>5</v>
      </c>
      <c r="T29" s="119">
        <f t="shared" si="2"/>
        <v>48.04</v>
      </c>
      <c r="U29" s="74">
        <f>SUM(U24:U28)</f>
        <v>3.5999999999999996</v>
      </c>
      <c r="V29" s="53"/>
    </row>
    <row r="30" spans="1:22" s="30" customFormat="1" ht="12.75">
      <c r="A30" s="53"/>
      <c r="B30" s="73"/>
      <c r="C30" s="73"/>
      <c r="D30" s="119"/>
      <c r="E30" s="74"/>
      <c r="F30" s="74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74"/>
      <c r="R30" s="74"/>
      <c r="S30" s="74"/>
      <c r="T30" s="74"/>
      <c r="U30" s="74"/>
      <c r="V30" s="53"/>
    </row>
    <row r="31" spans="1:22" ht="13.5" customHeight="1">
      <c r="A31" s="27" t="s">
        <v>84</v>
      </c>
      <c r="B31" s="28">
        <f>B29+B20+B12+B9</f>
        <v>1575</v>
      </c>
      <c r="C31" s="28">
        <f>C29+C20+C12+C9</f>
        <v>1782</v>
      </c>
      <c r="D31" s="177">
        <f>D29+D20+D12+D9</f>
        <v>56.84</v>
      </c>
      <c r="E31" s="177">
        <f aca="true" t="shared" si="3" ref="E31:T31">E29+E20+E12+E9</f>
        <v>49.84</v>
      </c>
      <c r="F31" s="177">
        <f t="shared" si="3"/>
        <v>193.82999999999998</v>
      </c>
      <c r="G31" s="177">
        <f t="shared" si="3"/>
        <v>1437.6699999999998</v>
      </c>
      <c r="H31" s="177">
        <f t="shared" si="3"/>
        <v>0.779</v>
      </c>
      <c r="I31" s="177">
        <f t="shared" si="3"/>
        <v>0.895</v>
      </c>
      <c r="J31" s="177">
        <f t="shared" si="3"/>
        <v>123.15</v>
      </c>
      <c r="K31" s="177">
        <f t="shared" si="3"/>
        <v>649.35</v>
      </c>
      <c r="L31" s="177">
        <f t="shared" si="3"/>
        <v>10.879999999999999</v>
      </c>
      <c r="M31" s="177">
        <f t="shared" si="3"/>
        <v>63.64</v>
      </c>
      <c r="N31" s="177">
        <f t="shared" si="3"/>
        <v>58.379999999999995</v>
      </c>
      <c r="O31" s="177">
        <f t="shared" si="3"/>
        <v>220.98000000000002</v>
      </c>
      <c r="P31" s="177">
        <f t="shared" si="3"/>
        <v>1641.64</v>
      </c>
      <c r="Q31" s="177">
        <f t="shared" si="3"/>
        <v>0.909</v>
      </c>
      <c r="R31" s="177">
        <f t="shared" si="3"/>
        <v>1.034</v>
      </c>
      <c r="S31" s="177">
        <f t="shared" si="3"/>
        <v>136.52</v>
      </c>
      <c r="T31" s="177">
        <f t="shared" si="3"/>
        <v>711.9300000000001</v>
      </c>
      <c r="U31" s="27">
        <f>U29+U20+U12+U9</f>
        <v>12.77</v>
      </c>
      <c r="V31" s="27"/>
    </row>
    <row r="32" s="2" customFormat="1" ht="13.5" customHeight="1"/>
    <row r="34" spans="3:17" ht="13.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"/>
    </row>
    <row r="35" spans="3:17" ht="13.5" customHeight="1"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</row>
  </sheetData>
  <sheetProtection/>
  <mergeCells count="11">
    <mergeCell ref="A1:V1"/>
    <mergeCell ref="M2:P2"/>
    <mergeCell ref="Q2:S2"/>
    <mergeCell ref="T2:U2"/>
    <mergeCell ref="V2:V3"/>
    <mergeCell ref="D2:G2"/>
    <mergeCell ref="A2:A3"/>
    <mergeCell ref="B2:B3"/>
    <mergeCell ref="C2:C3"/>
    <mergeCell ref="H2:J2"/>
    <mergeCell ref="K2:L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3">
      <selection activeCell="A28" sqref="A28:C29"/>
    </sheetView>
  </sheetViews>
  <sheetFormatPr defaultColWidth="5.75390625" defaultRowHeight="13.5" customHeight="1"/>
  <cols>
    <col min="1" max="1" width="26.875" style="1" customWidth="1"/>
    <col min="2" max="2" width="6.25390625" style="1" customWidth="1"/>
    <col min="3" max="3" width="6.75390625" style="1" customWidth="1"/>
    <col min="4" max="5" width="6.25390625" style="1" bestFit="1" customWidth="1"/>
    <col min="6" max="6" width="6.625" style="1" bestFit="1" customWidth="1"/>
    <col min="7" max="7" width="9.25390625" style="1" customWidth="1"/>
    <col min="8" max="8" width="5.25390625" style="1" customWidth="1"/>
    <col min="9" max="10" width="6.25390625" style="1" bestFit="1" customWidth="1"/>
    <col min="11" max="11" width="7.25390625" style="1" bestFit="1" customWidth="1"/>
    <col min="12" max="12" width="4.75390625" style="1" customWidth="1"/>
    <col min="13" max="13" width="7.25390625" style="1" bestFit="1" customWidth="1"/>
    <col min="14" max="14" width="6.25390625" style="1" bestFit="1" customWidth="1"/>
    <col min="15" max="15" width="7.25390625" style="1" bestFit="1" customWidth="1"/>
    <col min="16" max="16" width="7.625" style="1" bestFit="1" customWidth="1"/>
    <col min="17" max="17" width="4.875" style="1" customWidth="1"/>
    <col min="18" max="18" width="4.625" style="1" customWidth="1"/>
    <col min="19" max="19" width="6.875" style="1" customWidth="1"/>
    <col min="20" max="20" width="7.25390625" style="1" bestFit="1" customWidth="1"/>
    <col min="21" max="21" width="5.25390625" style="1" customWidth="1"/>
    <col min="22" max="22" width="7.375" style="1" customWidth="1"/>
    <col min="23" max="16384" width="5.75390625" style="1" customWidth="1"/>
  </cols>
  <sheetData>
    <row r="1" spans="1:22" ht="13.5" customHeight="1">
      <c r="A1" s="184" t="s">
        <v>48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33" customHeight="1">
      <c r="A2" s="180" t="s">
        <v>0</v>
      </c>
      <c r="B2" s="180" t="s">
        <v>28</v>
      </c>
      <c r="C2" s="181" t="s">
        <v>49</v>
      </c>
      <c r="D2" s="181" t="s">
        <v>1</v>
      </c>
      <c r="E2" s="183"/>
      <c r="F2" s="183"/>
      <c r="G2" s="182"/>
      <c r="H2" s="181" t="s">
        <v>10</v>
      </c>
      <c r="I2" s="183"/>
      <c r="J2" s="182"/>
      <c r="K2" s="181" t="s">
        <v>16</v>
      </c>
      <c r="L2" s="182"/>
      <c r="M2" s="182" t="s">
        <v>2</v>
      </c>
      <c r="N2" s="182"/>
      <c r="O2" s="182"/>
      <c r="P2" s="182"/>
      <c r="Q2" s="181" t="s">
        <v>10</v>
      </c>
      <c r="R2" s="183"/>
      <c r="S2" s="182"/>
      <c r="T2" s="181" t="s">
        <v>16</v>
      </c>
      <c r="U2" s="183"/>
      <c r="V2" s="185" t="s">
        <v>38</v>
      </c>
    </row>
    <row r="3" spans="1:22" ht="22.5" customHeight="1">
      <c r="A3" s="180"/>
      <c r="B3" s="180"/>
      <c r="C3" s="180"/>
      <c r="D3" s="59" t="s">
        <v>3</v>
      </c>
      <c r="E3" s="59" t="s">
        <v>4</v>
      </c>
      <c r="F3" s="59" t="s">
        <v>5</v>
      </c>
      <c r="G3" s="59" t="s">
        <v>6</v>
      </c>
      <c r="H3" s="59" t="s">
        <v>11</v>
      </c>
      <c r="I3" s="59" t="s">
        <v>12</v>
      </c>
      <c r="J3" s="59" t="s">
        <v>13</v>
      </c>
      <c r="K3" s="59" t="s">
        <v>14</v>
      </c>
      <c r="L3" s="59" t="s">
        <v>15</v>
      </c>
      <c r="M3" s="58" t="s">
        <v>3</v>
      </c>
      <c r="N3" s="58" t="s">
        <v>4</v>
      </c>
      <c r="O3" s="58" t="s">
        <v>5</v>
      </c>
      <c r="P3" s="58" t="s">
        <v>6</v>
      </c>
      <c r="Q3" s="59" t="s">
        <v>11</v>
      </c>
      <c r="R3" s="59" t="s">
        <v>12</v>
      </c>
      <c r="S3" s="59" t="s">
        <v>13</v>
      </c>
      <c r="T3" s="59" t="s">
        <v>14</v>
      </c>
      <c r="U3" s="60" t="s">
        <v>15</v>
      </c>
      <c r="V3" s="186"/>
    </row>
    <row r="4" spans="1:22" ht="13.5" customHeight="1">
      <c r="A4" s="61" t="s">
        <v>7</v>
      </c>
      <c r="B4" s="61"/>
      <c r="C4" s="61"/>
      <c r="D4" s="26"/>
      <c r="E4" s="26"/>
      <c r="F4" s="26"/>
      <c r="G4" s="26"/>
      <c r="H4" s="46"/>
      <c r="I4" s="26"/>
      <c r="J4" s="26"/>
      <c r="K4" s="26"/>
      <c r="L4" s="26"/>
      <c r="M4" s="26"/>
      <c r="N4" s="26"/>
      <c r="O4" s="26"/>
      <c r="P4" s="61"/>
      <c r="Q4" s="46"/>
      <c r="R4" s="26"/>
      <c r="S4" s="26"/>
      <c r="T4" s="26"/>
      <c r="U4" s="63"/>
      <c r="V4" s="55"/>
    </row>
    <row r="5" spans="1:22" ht="25.5">
      <c r="A5" s="64" t="s">
        <v>50</v>
      </c>
      <c r="B5" s="4">
        <v>140</v>
      </c>
      <c r="C5" s="4">
        <v>160</v>
      </c>
      <c r="D5" s="37">
        <v>3.89</v>
      </c>
      <c r="E5" s="38">
        <v>6.32</v>
      </c>
      <c r="F5" s="38">
        <v>22.76</v>
      </c>
      <c r="G5" s="39">
        <v>165.35</v>
      </c>
      <c r="H5" s="38">
        <v>0.042</v>
      </c>
      <c r="I5" s="38">
        <v>0.13</v>
      </c>
      <c r="J5" s="38">
        <v>1.07</v>
      </c>
      <c r="K5" s="38">
        <v>100.52</v>
      </c>
      <c r="L5" s="38">
        <v>0.31</v>
      </c>
      <c r="M5" s="37">
        <v>4.43</v>
      </c>
      <c r="N5" s="38">
        <v>6.77</v>
      </c>
      <c r="O5" s="38">
        <v>25.99</v>
      </c>
      <c r="P5" s="39">
        <v>188.97</v>
      </c>
      <c r="Q5" s="38">
        <v>0.053</v>
      </c>
      <c r="R5" s="38">
        <v>0.15</v>
      </c>
      <c r="S5" s="38">
        <v>1.23</v>
      </c>
      <c r="T5" s="38">
        <v>114.88</v>
      </c>
      <c r="U5" s="38">
        <v>0.362</v>
      </c>
      <c r="V5" s="55">
        <v>7</v>
      </c>
    </row>
    <row r="6" spans="1:22" ht="12.75">
      <c r="A6" s="54" t="s">
        <v>32</v>
      </c>
      <c r="B6" s="146">
        <v>180</v>
      </c>
      <c r="C6" s="146">
        <v>200</v>
      </c>
      <c r="D6" s="122">
        <v>2.77</v>
      </c>
      <c r="E6" s="122">
        <v>2.78</v>
      </c>
      <c r="F6" s="123">
        <v>10.38</v>
      </c>
      <c r="G6" s="19">
        <v>77.96</v>
      </c>
      <c r="H6" s="37">
        <v>0.018</v>
      </c>
      <c r="I6" s="37">
        <v>0.09</v>
      </c>
      <c r="J6" s="37">
        <v>0</v>
      </c>
      <c r="K6" s="37">
        <v>97.56</v>
      </c>
      <c r="L6" s="37">
        <v>0.36</v>
      </c>
      <c r="M6" s="37">
        <v>3.09</v>
      </c>
      <c r="N6" s="37">
        <v>3.08</v>
      </c>
      <c r="O6" s="37">
        <v>11.73</v>
      </c>
      <c r="P6" s="19">
        <v>86.98</v>
      </c>
      <c r="Q6" s="37">
        <v>0.02</v>
      </c>
      <c r="R6" s="37">
        <v>0.1</v>
      </c>
      <c r="S6" s="37">
        <v>0</v>
      </c>
      <c r="T6" s="37">
        <v>108.4</v>
      </c>
      <c r="U6" s="37">
        <v>0.4</v>
      </c>
      <c r="V6" s="72">
        <v>24</v>
      </c>
    </row>
    <row r="7" spans="1:22" s="57" customFormat="1" ht="25.5">
      <c r="A7" s="54" t="s">
        <v>134</v>
      </c>
      <c r="B7" s="67" t="s">
        <v>127</v>
      </c>
      <c r="C7" s="67" t="s">
        <v>128</v>
      </c>
      <c r="D7" s="24">
        <v>4.52</v>
      </c>
      <c r="E7" s="24">
        <v>8.75</v>
      </c>
      <c r="F7" s="24">
        <v>13.23</v>
      </c>
      <c r="G7" s="25">
        <v>144.79</v>
      </c>
      <c r="H7" s="24">
        <v>0.04</v>
      </c>
      <c r="I7" s="24">
        <v>0.18</v>
      </c>
      <c r="J7" s="24">
        <v>1.2</v>
      </c>
      <c r="K7" s="24">
        <v>168.24</v>
      </c>
      <c r="L7" s="24">
        <v>0.35</v>
      </c>
      <c r="M7" s="24">
        <v>5.04</v>
      </c>
      <c r="N7" s="24">
        <v>9.26</v>
      </c>
      <c r="O7" s="24">
        <v>15.02</v>
      </c>
      <c r="P7" s="33">
        <v>158.2</v>
      </c>
      <c r="Q7" s="24">
        <v>0.04</v>
      </c>
      <c r="R7" s="24">
        <v>0.2</v>
      </c>
      <c r="S7" s="24">
        <v>1.33</v>
      </c>
      <c r="T7" s="24">
        <v>184.25</v>
      </c>
      <c r="U7" s="24">
        <v>0.41</v>
      </c>
      <c r="V7" s="55" t="s">
        <v>129</v>
      </c>
    </row>
    <row r="8" spans="1:22" ht="12.75">
      <c r="A8" s="53" t="s">
        <v>82</v>
      </c>
      <c r="B8" s="176">
        <f>B6+B5+35</f>
        <v>355</v>
      </c>
      <c r="C8" s="176">
        <f>C6+C5+45</f>
        <v>405</v>
      </c>
      <c r="D8" s="119">
        <f>D7+D6+D5</f>
        <v>11.18</v>
      </c>
      <c r="E8" s="119">
        <f aca="true" t="shared" si="0" ref="E8:U8">E7+E6+E5</f>
        <v>17.85</v>
      </c>
      <c r="F8" s="119">
        <f t="shared" si="0"/>
        <v>46.370000000000005</v>
      </c>
      <c r="G8" s="119">
        <f t="shared" si="0"/>
        <v>388.1</v>
      </c>
      <c r="H8" s="119">
        <f t="shared" si="0"/>
        <v>0.1</v>
      </c>
      <c r="I8" s="119">
        <f t="shared" si="0"/>
        <v>0.4</v>
      </c>
      <c r="J8" s="119">
        <f t="shared" si="0"/>
        <v>2.27</v>
      </c>
      <c r="K8" s="119">
        <f t="shared" si="0"/>
        <v>366.32</v>
      </c>
      <c r="L8" s="119">
        <f t="shared" si="0"/>
        <v>1.02</v>
      </c>
      <c r="M8" s="119">
        <f t="shared" si="0"/>
        <v>12.559999999999999</v>
      </c>
      <c r="N8" s="119">
        <f t="shared" si="0"/>
        <v>19.11</v>
      </c>
      <c r="O8" s="119">
        <f t="shared" si="0"/>
        <v>52.739999999999995</v>
      </c>
      <c r="P8" s="119">
        <f t="shared" si="0"/>
        <v>434.15</v>
      </c>
      <c r="Q8" s="119">
        <f t="shared" si="0"/>
        <v>0.11299999999999999</v>
      </c>
      <c r="R8" s="119">
        <f t="shared" si="0"/>
        <v>0.45000000000000007</v>
      </c>
      <c r="S8" s="119">
        <f t="shared" si="0"/>
        <v>2.56</v>
      </c>
      <c r="T8" s="119">
        <f t="shared" si="0"/>
        <v>407.53</v>
      </c>
      <c r="U8" s="119">
        <f t="shared" si="0"/>
        <v>1.1720000000000002</v>
      </c>
      <c r="V8" s="55"/>
    </row>
    <row r="9" spans="1:22" ht="12.75">
      <c r="A9" s="63"/>
      <c r="B9" s="91"/>
      <c r="C9" s="91"/>
      <c r="D9" s="127"/>
      <c r="E9" s="127"/>
      <c r="F9" s="127"/>
      <c r="G9" s="128"/>
      <c r="H9" s="129"/>
      <c r="I9" s="127"/>
      <c r="J9" s="127"/>
      <c r="K9" s="127"/>
      <c r="L9" s="127"/>
      <c r="M9" s="127"/>
      <c r="N9" s="127"/>
      <c r="O9" s="127"/>
      <c r="P9" s="128"/>
      <c r="Q9" s="129"/>
      <c r="R9" s="127"/>
      <c r="S9" s="127"/>
      <c r="T9" s="127"/>
      <c r="U9" s="127"/>
      <c r="V9" s="97"/>
    </row>
    <row r="10" spans="1:22" ht="12.75">
      <c r="A10" s="130" t="s">
        <v>17</v>
      </c>
      <c r="B10" s="141"/>
      <c r="C10" s="141"/>
      <c r="D10" s="142"/>
      <c r="E10" s="131"/>
      <c r="F10" s="131"/>
      <c r="G10" s="132"/>
      <c r="H10" s="131"/>
      <c r="I10" s="143"/>
      <c r="J10" s="131"/>
      <c r="K10" s="131"/>
      <c r="L10" s="131"/>
      <c r="M10" s="131"/>
      <c r="N10" s="131"/>
      <c r="O10" s="131"/>
      <c r="P10" s="132"/>
      <c r="Q10" s="142"/>
      <c r="R10" s="131"/>
      <c r="S10" s="131"/>
      <c r="T10" s="131"/>
      <c r="U10" s="133"/>
      <c r="V10" s="87"/>
    </row>
    <row r="11" spans="1:22" ht="25.5">
      <c r="A11" s="110" t="s">
        <v>90</v>
      </c>
      <c r="B11" s="18">
        <v>150</v>
      </c>
      <c r="C11" s="18">
        <v>170</v>
      </c>
      <c r="D11" s="24">
        <v>0.9</v>
      </c>
      <c r="E11" s="24">
        <v>0</v>
      </c>
      <c r="F11" s="24">
        <v>5.5</v>
      </c>
      <c r="G11" s="25">
        <v>80.23</v>
      </c>
      <c r="H11" s="32">
        <v>0.044</v>
      </c>
      <c r="I11" s="24">
        <v>0.21</v>
      </c>
      <c r="J11" s="24">
        <v>0.77</v>
      </c>
      <c r="K11" s="24">
        <v>180.76</v>
      </c>
      <c r="L11" s="24">
        <v>0.145</v>
      </c>
      <c r="M11" s="24">
        <v>6.02</v>
      </c>
      <c r="N11" s="24">
        <v>4.14</v>
      </c>
      <c r="O11" s="24">
        <v>6.26</v>
      </c>
      <c r="P11" s="25">
        <v>91.23</v>
      </c>
      <c r="Q11" s="32">
        <v>0.05</v>
      </c>
      <c r="R11" s="24">
        <v>0.24</v>
      </c>
      <c r="S11" s="24">
        <v>0.88</v>
      </c>
      <c r="T11" s="24">
        <v>205.76</v>
      </c>
      <c r="U11" s="24">
        <v>0.16</v>
      </c>
      <c r="V11" s="72">
        <v>32</v>
      </c>
    </row>
    <row r="12" spans="1:22" ht="12.75">
      <c r="A12" s="110" t="s">
        <v>33</v>
      </c>
      <c r="B12" s="135">
        <v>15</v>
      </c>
      <c r="C12" s="158">
        <v>20</v>
      </c>
      <c r="D12" s="24">
        <v>0.63</v>
      </c>
      <c r="E12" s="24">
        <v>2.4</v>
      </c>
      <c r="F12" s="24">
        <v>20.75</v>
      </c>
      <c r="G12" s="33">
        <v>10.4</v>
      </c>
      <c r="H12" s="32">
        <v>0.03</v>
      </c>
      <c r="I12" s="24">
        <v>0.04</v>
      </c>
      <c r="J12" s="24">
        <v>0</v>
      </c>
      <c r="K12" s="24">
        <v>3.7</v>
      </c>
      <c r="L12" s="24">
        <v>0.25</v>
      </c>
      <c r="M12" s="24">
        <v>1</v>
      </c>
      <c r="N12" s="24">
        <v>3.84</v>
      </c>
      <c r="O12" s="24">
        <v>33.2</v>
      </c>
      <c r="P12" s="33">
        <v>16.65</v>
      </c>
      <c r="Q12" s="32">
        <v>0.04</v>
      </c>
      <c r="R12" s="24">
        <v>0.055</v>
      </c>
      <c r="S12" s="24">
        <v>0</v>
      </c>
      <c r="T12" s="24">
        <v>5.9</v>
      </c>
      <c r="U12" s="24">
        <v>0.4</v>
      </c>
      <c r="V12" s="55" t="s">
        <v>20</v>
      </c>
    </row>
    <row r="13" spans="1:22" ht="25.5">
      <c r="A13" s="53" t="s">
        <v>91</v>
      </c>
      <c r="B13" s="73">
        <f>SUM(B11:B12)</f>
        <v>165</v>
      </c>
      <c r="C13" s="73">
        <f>SUM(C11:C12)</f>
        <v>190</v>
      </c>
      <c r="D13" s="74">
        <f aca="true" t="shared" si="1" ref="D13:U13">SUM(D11:D12)</f>
        <v>1.53</v>
      </c>
      <c r="E13" s="74">
        <f t="shared" si="1"/>
        <v>2.4</v>
      </c>
      <c r="F13" s="74">
        <f t="shared" si="1"/>
        <v>26.25</v>
      </c>
      <c r="G13" s="73">
        <f t="shared" si="1"/>
        <v>90.63000000000001</v>
      </c>
      <c r="H13" s="74">
        <f t="shared" si="1"/>
        <v>0.074</v>
      </c>
      <c r="I13" s="74">
        <f t="shared" si="1"/>
        <v>0.25</v>
      </c>
      <c r="J13" s="74">
        <f t="shared" si="1"/>
        <v>0.77</v>
      </c>
      <c r="K13" s="74">
        <f t="shared" si="1"/>
        <v>184.45999999999998</v>
      </c>
      <c r="L13" s="74">
        <f t="shared" si="1"/>
        <v>0.395</v>
      </c>
      <c r="M13" s="74">
        <f t="shared" si="1"/>
        <v>7.02</v>
      </c>
      <c r="N13" s="74">
        <f t="shared" si="1"/>
        <v>7.9799999999999995</v>
      </c>
      <c r="O13" s="74">
        <f t="shared" si="1"/>
        <v>39.46</v>
      </c>
      <c r="P13" s="116">
        <f t="shared" si="1"/>
        <v>107.88</v>
      </c>
      <c r="Q13" s="74">
        <f t="shared" si="1"/>
        <v>0.09</v>
      </c>
      <c r="R13" s="74">
        <f t="shared" si="1"/>
        <v>0.295</v>
      </c>
      <c r="S13" s="74">
        <f t="shared" si="1"/>
        <v>0.88</v>
      </c>
      <c r="T13" s="74">
        <f t="shared" si="1"/>
        <v>211.66</v>
      </c>
      <c r="U13" s="74">
        <f t="shared" si="1"/>
        <v>0.56</v>
      </c>
      <c r="V13" s="55"/>
    </row>
    <row r="14" spans="1:22" ht="12.75">
      <c r="A14" s="63"/>
      <c r="B14" s="91"/>
      <c r="C14" s="91"/>
      <c r="D14" s="92"/>
      <c r="E14" s="93"/>
      <c r="F14" s="93"/>
      <c r="G14" s="96"/>
      <c r="H14" s="92"/>
      <c r="I14" s="95"/>
      <c r="J14" s="95"/>
      <c r="K14" s="95"/>
      <c r="L14" s="95"/>
      <c r="M14" s="93"/>
      <c r="N14" s="93"/>
      <c r="O14" s="93"/>
      <c r="P14" s="96"/>
      <c r="Q14" s="92"/>
      <c r="R14" s="95"/>
      <c r="S14" s="95"/>
      <c r="T14" s="95"/>
      <c r="U14" s="95"/>
      <c r="V14" s="97"/>
    </row>
    <row r="15" spans="1:22" ht="12.75">
      <c r="A15" s="82" t="s">
        <v>8</v>
      </c>
      <c r="B15" s="14"/>
      <c r="C15" s="14"/>
      <c r="D15" s="51"/>
      <c r="E15" s="44"/>
      <c r="F15" s="44"/>
      <c r="G15" s="50"/>
      <c r="H15" s="51"/>
      <c r="I15" s="98"/>
      <c r="J15" s="98"/>
      <c r="K15" s="98"/>
      <c r="L15" s="98"/>
      <c r="M15" s="44"/>
      <c r="N15" s="44"/>
      <c r="O15" s="44"/>
      <c r="P15" s="50"/>
      <c r="Q15" s="51"/>
      <c r="R15" s="98"/>
      <c r="S15" s="98"/>
      <c r="T15" s="98"/>
      <c r="U15" s="99"/>
      <c r="V15" s="100"/>
    </row>
    <row r="16" spans="1:22" ht="12.75">
      <c r="A16" s="64" t="s">
        <v>51</v>
      </c>
      <c r="B16" s="4">
        <v>180</v>
      </c>
      <c r="C16" s="4">
        <v>200</v>
      </c>
      <c r="D16" s="31">
        <v>6.96</v>
      </c>
      <c r="E16" s="31">
        <v>3.95</v>
      </c>
      <c r="F16" s="31">
        <v>9.19</v>
      </c>
      <c r="G16" s="47">
        <v>102.6</v>
      </c>
      <c r="H16" s="31">
        <v>0.07</v>
      </c>
      <c r="I16" s="31">
        <v>0.079</v>
      </c>
      <c r="J16" s="31">
        <v>5.25</v>
      </c>
      <c r="K16" s="31">
        <v>14.04</v>
      </c>
      <c r="L16" s="31">
        <v>0.9</v>
      </c>
      <c r="M16" s="31">
        <v>7.73</v>
      </c>
      <c r="N16" s="31">
        <v>4.4</v>
      </c>
      <c r="O16" s="31">
        <v>10.22</v>
      </c>
      <c r="P16" s="47">
        <v>114.06</v>
      </c>
      <c r="Q16" s="31">
        <v>0.08</v>
      </c>
      <c r="R16" s="31">
        <v>0.09</v>
      </c>
      <c r="S16" s="31">
        <v>5.83</v>
      </c>
      <c r="T16" s="31">
        <v>15.6</v>
      </c>
      <c r="U16" s="31">
        <v>1.01</v>
      </c>
      <c r="V16" s="55">
        <v>51</v>
      </c>
    </row>
    <row r="17" spans="1:22" ht="12.75">
      <c r="A17" s="64" t="s">
        <v>52</v>
      </c>
      <c r="B17" s="4">
        <v>110</v>
      </c>
      <c r="C17" s="4">
        <v>130</v>
      </c>
      <c r="D17" s="31">
        <v>1.9</v>
      </c>
      <c r="E17" s="31">
        <v>2.6</v>
      </c>
      <c r="F17" s="31">
        <v>16.3</v>
      </c>
      <c r="G17" s="101">
        <v>71</v>
      </c>
      <c r="H17" s="24">
        <v>0.08</v>
      </c>
      <c r="I17" s="24">
        <v>0.123</v>
      </c>
      <c r="J17" s="24">
        <v>17.3</v>
      </c>
      <c r="K17" s="24">
        <v>42.3</v>
      </c>
      <c r="L17" s="90">
        <v>0.98</v>
      </c>
      <c r="M17" s="31">
        <v>2.3</v>
      </c>
      <c r="N17" s="31">
        <v>3.03</v>
      </c>
      <c r="O17" s="31">
        <v>19.15</v>
      </c>
      <c r="P17" s="47">
        <v>83.98</v>
      </c>
      <c r="Q17" s="89">
        <v>0.095</v>
      </c>
      <c r="R17" s="24">
        <v>0.14</v>
      </c>
      <c r="S17" s="24">
        <v>20.37</v>
      </c>
      <c r="T17" s="24">
        <v>50</v>
      </c>
      <c r="U17" s="90">
        <v>1.13</v>
      </c>
      <c r="V17" s="55">
        <v>67</v>
      </c>
    </row>
    <row r="18" spans="1:22" ht="25.5">
      <c r="A18" s="64" t="s">
        <v>106</v>
      </c>
      <c r="B18" s="4" t="s">
        <v>76</v>
      </c>
      <c r="C18" s="4" t="s">
        <v>76</v>
      </c>
      <c r="D18" s="31">
        <v>9.38</v>
      </c>
      <c r="E18" s="31">
        <v>7.81</v>
      </c>
      <c r="F18" s="31">
        <v>8.82</v>
      </c>
      <c r="G18" s="47">
        <v>140.95</v>
      </c>
      <c r="H18" s="31">
        <v>0.05</v>
      </c>
      <c r="I18" s="31">
        <v>0.08</v>
      </c>
      <c r="J18" s="31">
        <v>0.13</v>
      </c>
      <c r="K18" s="31">
        <v>24.17</v>
      </c>
      <c r="L18" s="31">
        <v>1.41</v>
      </c>
      <c r="M18" s="31">
        <v>9.38</v>
      </c>
      <c r="N18" s="31">
        <v>7.81</v>
      </c>
      <c r="O18" s="31">
        <v>8.82</v>
      </c>
      <c r="P18" s="47">
        <v>140.95</v>
      </c>
      <c r="Q18" s="31">
        <v>0.05</v>
      </c>
      <c r="R18" s="31">
        <v>0.08</v>
      </c>
      <c r="S18" s="31">
        <v>0.13</v>
      </c>
      <c r="T18" s="31">
        <v>24.17</v>
      </c>
      <c r="U18" s="31">
        <v>1.41</v>
      </c>
      <c r="V18" s="55">
        <v>92</v>
      </c>
    </row>
    <row r="19" spans="1:22" ht="12.75">
      <c r="A19" s="64" t="s">
        <v>44</v>
      </c>
      <c r="B19" s="4">
        <v>180</v>
      </c>
      <c r="C19" s="4">
        <v>200</v>
      </c>
      <c r="D19" s="43">
        <v>0.41</v>
      </c>
      <c r="E19" s="24">
        <v>0</v>
      </c>
      <c r="F19" s="43">
        <v>19.97</v>
      </c>
      <c r="G19" s="55">
        <v>81.48</v>
      </c>
      <c r="H19" s="24">
        <v>0.009</v>
      </c>
      <c r="I19" s="24">
        <v>0</v>
      </c>
      <c r="J19" s="24">
        <v>0</v>
      </c>
      <c r="K19" s="43">
        <v>43.2</v>
      </c>
      <c r="L19" s="43">
        <v>0</v>
      </c>
      <c r="M19" s="43">
        <v>0.9</v>
      </c>
      <c r="N19" s="24">
        <v>0</v>
      </c>
      <c r="O19" s="43">
        <v>23.5</v>
      </c>
      <c r="P19" s="55">
        <v>95.95</v>
      </c>
      <c r="Q19" s="24">
        <v>0</v>
      </c>
      <c r="R19" s="24">
        <v>0</v>
      </c>
      <c r="S19" s="24">
        <v>0</v>
      </c>
      <c r="T19" s="43">
        <v>52.8</v>
      </c>
      <c r="U19" s="43">
        <v>0</v>
      </c>
      <c r="V19" s="55">
        <v>22</v>
      </c>
    </row>
    <row r="20" spans="1:22" ht="12.75">
      <c r="A20" s="68" t="s">
        <v>9</v>
      </c>
      <c r="B20" s="4">
        <v>35</v>
      </c>
      <c r="C20" s="4">
        <v>45</v>
      </c>
      <c r="D20" s="38">
        <v>2.31</v>
      </c>
      <c r="E20" s="38">
        <v>0.42</v>
      </c>
      <c r="F20" s="38">
        <v>15.05</v>
      </c>
      <c r="G20" s="105">
        <v>70.7</v>
      </c>
      <c r="H20" s="37">
        <v>0.06</v>
      </c>
      <c r="I20" s="38">
        <v>0.03</v>
      </c>
      <c r="J20" s="38">
        <v>0</v>
      </c>
      <c r="K20" s="38">
        <v>18.9</v>
      </c>
      <c r="L20" s="38">
        <v>1.16</v>
      </c>
      <c r="M20" s="38">
        <v>2.97</v>
      </c>
      <c r="N20" s="38">
        <v>0.54</v>
      </c>
      <c r="O20" s="38">
        <v>19.35</v>
      </c>
      <c r="P20" s="39">
        <v>90.9</v>
      </c>
      <c r="Q20" s="37">
        <v>0.07</v>
      </c>
      <c r="R20" s="38">
        <v>0.04</v>
      </c>
      <c r="S20" s="38">
        <v>0</v>
      </c>
      <c r="T20" s="38">
        <v>24.3</v>
      </c>
      <c r="U20" s="106">
        <v>1.49</v>
      </c>
      <c r="V20" s="72" t="s">
        <v>20</v>
      </c>
    </row>
    <row r="21" spans="1:22" s="30" customFormat="1" ht="12.75">
      <c r="A21" s="53" t="s">
        <v>83</v>
      </c>
      <c r="B21" s="73">
        <f>B20+B19+B17+B16+80</f>
        <v>585</v>
      </c>
      <c r="C21" s="73">
        <f>C20+C19+C16+C17+80</f>
        <v>655</v>
      </c>
      <c r="D21" s="119">
        <f>D20+D19+D18+D17+D16</f>
        <v>20.96</v>
      </c>
      <c r="E21" s="119">
        <f aca="true" t="shared" si="2" ref="E21:U21">E20+E19+E18+E17+E16</f>
        <v>14.780000000000001</v>
      </c>
      <c r="F21" s="119">
        <f t="shared" si="2"/>
        <v>69.33</v>
      </c>
      <c r="G21" s="119">
        <f t="shared" si="2"/>
        <v>466.73</v>
      </c>
      <c r="H21" s="119">
        <f t="shared" si="2"/>
        <v>0.269</v>
      </c>
      <c r="I21" s="119">
        <f t="shared" si="2"/>
        <v>0.312</v>
      </c>
      <c r="J21" s="119">
        <f t="shared" si="2"/>
        <v>22.68</v>
      </c>
      <c r="K21" s="119">
        <f t="shared" si="2"/>
        <v>142.60999999999999</v>
      </c>
      <c r="L21" s="119">
        <f t="shared" si="2"/>
        <v>4.45</v>
      </c>
      <c r="M21" s="119">
        <f t="shared" si="2"/>
        <v>23.28</v>
      </c>
      <c r="N21" s="119">
        <f t="shared" si="2"/>
        <v>15.78</v>
      </c>
      <c r="O21" s="119">
        <f t="shared" si="2"/>
        <v>81.03999999999999</v>
      </c>
      <c r="P21" s="119">
        <f t="shared" si="2"/>
        <v>525.84</v>
      </c>
      <c r="Q21" s="119">
        <f t="shared" si="2"/>
        <v>0.29500000000000004</v>
      </c>
      <c r="R21" s="119">
        <f t="shared" si="2"/>
        <v>0.35</v>
      </c>
      <c r="S21" s="119">
        <f t="shared" si="2"/>
        <v>26.33</v>
      </c>
      <c r="T21" s="119">
        <f t="shared" si="2"/>
        <v>166.86999999999998</v>
      </c>
      <c r="U21" s="119">
        <f t="shared" si="2"/>
        <v>5.039999999999999</v>
      </c>
      <c r="V21" s="53"/>
    </row>
    <row r="22" spans="1:22" ht="12.75">
      <c r="A22" s="136"/>
      <c r="B22" s="107"/>
      <c r="C22" s="107"/>
      <c r="D22" s="108"/>
      <c r="E22" s="108"/>
      <c r="F22" s="108"/>
      <c r="G22" s="85"/>
      <c r="H22" s="51"/>
      <c r="I22" s="108"/>
      <c r="J22" s="108"/>
      <c r="K22" s="108"/>
      <c r="L22" s="108"/>
      <c r="M22" s="108"/>
      <c r="N22" s="108"/>
      <c r="O22" s="108"/>
      <c r="P22" s="85"/>
      <c r="Q22" s="51"/>
      <c r="R22" s="108"/>
      <c r="S22" s="108"/>
      <c r="T22" s="108"/>
      <c r="U22" s="109"/>
      <c r="V22" s="100"/>
    </row>
    <row r="23" spans="1:22" ht="12.75">
      <c r="A23" s="72" t="s">
        <v>21</v>
      </c>
      <c r="B23" s="72"/>
      <c r="C23" s="72"/>
      <c r="D23" s="134"/>
      <c r="E23" s="134"/>
      <c r="F23" s="134"/>
      <c r="G23" s="72"/>
      <c r="H23" s="37"/>
      <c r="I23" s="134"/>
      <c r="J23" s="134"/>
      <c r="K23" s="134"/>
      <c r="L23" s="134"/>
      <c r="M23" s="134"/>
      <c r="N23" s="134"/>
      <c r="O23" s="134"/>
      <c r="P23" s="72"/>
      <c r="Q23" s="37"/>
      <c r="R23" s="134"/>
      <c r="S23" s="134"/>
      <c r="T23" s="134"/>
      <c r="U23" s="147"/>
      <c r="V23" s="72"/>
    </row>
    <row r="24" spans="1:22" ht="25.5">
      <c r="A24" s="54" t="s">
        <v>118</v>
      </c>
      <c r="B24" s="55">
        <v>40</v>
      </c>
      <c r="C24" s="55">
        <v>60</v>
      </c>
      <c r="D24" s="31">
        <v>0.37</v>
      </c>
      <c r="E24" s="31">
        <v>4.08</v>
      </c>
      <c r="F24" s="31">
        <v>2.86</v>
      </c>
      <c r="G24" s="35">
        <v>50.13</v>
      </c>
      <c r="H24" s="24">
        <v>0.01</v>
      </c>
      <c r="I24" s="24">
        <v>0.02</v>
      </c>
      <c r="J24" s="24">
        <v>1.7</v>
      </c>
      <c r="K24" s="24">
        <v>8.5</v>
      </c>
      <c r="L24" s="90">
        <v>0.43</v>
      </c>
      <c r="M24" s="31">
        <v>0.55</v>
      </c>
      <c r="N24" s="31">
        <v>6.12</v>
      </c>
      <c r="O24" s="31">
        <v>4.29</v>
      </c>
      <c r="P24" s="35">
        <v>75.2</v>
      </c>
      <c r="Q24" s="24">
        <v>0.02</v>
      </c>
      <c r="R24" s="24">
        <v>0.03</v>
      </c>
      <c r="S24" s="24">
        <v>2.5</v>
      </c>
      <c r="T24" s="24">
        <v>12.76</v>
      </c>
      <c r="U24" s="90">
        <v>0.65</v>
      </c>
      <c r="V24" s="55">
        <v>120</v>
      </c>
    </row>
    <row r="25" spans="1:22" ht="38.25">
      <c r="A25" s="54" t="s">
        <v>119</v>
      </c>
      <c r="B25" s="55">
        <v>40</v>
      </c>
      <c r="C25" s="55">
        <v>60</v>
      </c>
      <c r="D25" s="31">
        <v>0.37</v>
      </c>
      <c r="E25" s="31">
        <v>4.08</v>
      </c>
      <c r="F25" s="31">
        <v>2.86</v>
      </c>
      <c r="G25" s="35">
        <v>50.13</v>
      </c>
      <c r="H25" s="24">
        <v>0.01</v>
      </c>
      <c r="I25" s="24">
        <v>0.02</v>
      </c>
      <c r="J25" s="24">
        <v>1.7</v>
      </c>
      <c r="K25" s="24">
        <v>8.5</v>
      </c>
      <c r="L25" s="90">
        <v>0.43</v>
      </c>
      <c r="M25" s="31">
        <v>0.55</v>
      </c>
      <c r="N25" s="31">
        <v>6.12</v>
      </c>
      <c r="O25" s="31">
        <v>4.29</v>
      </c>
      <c r="P25" s="35">
        <v>75.2</v>
      </c>
      <c r="Q25" s="24">
        <v>0.02</v>
      </c>
      <c r="R25" s="24">
        <v>0.03</v>
      </c>
      <c r="S25" s="24">
        <v>2.5</v>
      </c>
      <c r="T25" s="24">
        <v>12.76</v>
      </c>
      <c r="U25" s="90">
        <v>0.65</v>
      </c>
      <c r="V25" s="55">
        <v>120</v>
      </c>
    </row>
    <row r="26" spans="1:22" ht="25.5">
      <c r="A26" s="64" t="s">
        <v>53</v>
      </c>
      <c r="B26" s="4" t="s">
        <v>54</v>
      </c>
      <c r="C26" s="4" t="s">
        <v>55</v>
      </c>
      <c r="D26" s="31">
        <v>11.6</v>
      </c>
      <c r="E26" s="31">
        <v>9.99</v>
      </c>
      <c r="F26" s="31">
        <v>59.76</v>
      </c>
      <c r="G26" s="36">
        <v>359.08</v>
      </c>
      <c r="H26" s="24">
        <v>0.14</v>
      </c>
      <c r="I26" s="24">
        <v>0.29</v>
      </c>
      <c r="J26" s="24">
        <v>1.49</v>
      </c>
      <c r="K26" s="24">
        <v>239.1</v>
      </c>
      <c r="L26" s="90">
        <v>1.044</v>
      </c>
      <c r="M26" s="31">
        <v>14.45</v>
      </c>
      <c r="N26" s="31">
        <v>11.48</v>
      </c>
      <c r="O26" s="31">
        <v>74.21</v>
      </c>
      <c r="P26" s="36">
        <v>459.5</v>
      </c>
      <c r="Q26" s="24">
        <v>0.18</v>
      </c>
      <c r="R26" s="24">
        <v>0.37</v>
      </c>
      <c r="S26" s="24">
        <v>1.86</v>
      </c>
      <c r="T26" s="24">
        <v>298.7</v>
      </c>
      <c r="U26" s="90">
        <v>1.3</v>
      </c>
      <c r="V26" s="55">
        <v>140</v>
      </c>
    </row>
    <row r="27" spans="1:22" ht="12.75">
      <c r="A27" s="64" t="s">
        <v>107</v>
      </c>
      <c r="B27" s="4" t="s">
        <v>56</v>
      </c>
      <c r="C27" s="4" t="s">
        <v>57</v>
      </c>
      <c r="D27" s="32">
        <v>0.13</v>
      </c>
      <c r="E27" s="24">
        <v>0</v>
      </c>
      <c r="F27" s="24">
        <v>8.35</v>
      </c>
      <c r="G27" s="25">
        <v>33.91</v>
      </c>
      <c r="H27" s="24">
        <v>0</v>
      </c>
      <c r="I27" s="148">
        <v>0.005</v>
      </c>
      <c r="J27" s="24">
        <v>0.63</v>
      </c>
      <c r="K27" s="24">
        <v>3.25</v>
      </c>
      <c r="L27" s="24">
        <v>0.5</v>
      </c>
      <c r="M27" s="31">
        <v>0.2</v>
      </c>
      <c r="N27" s="31">
        <v>0</v>
      </c>
      <c r="O27" s="31">
        <v>9.29</v>
      </c>
      <c r="P27" s="47">
        <v>37.79</v>
      </c>
      <c r="Q27" s="31">
        <v>0</v>
      </c>
      <c r="R27" s="31">
        <v>0.006</v>
      </c>
      <c r="S27" s="31">
        <v>0.75</v>
      </c>
      <c r="T27" s="31">
        <v>3.9</v>
      </c>
      <c r="U27" s="88">
        <v>0.6</v>
      </c>
      <c r="V27" s="55">
        <v>28</v>
      </c>
    </row>
    <row r="28" spans="1:22" ht="15">
      <c r="A28" s="173" t="s">
        <v>163</v>
      </c>
      <c r="B28" s="174">
        <v>100</v>
      </c>
      <c r="C28" s="174">
        <v>100</v>
      </c>
      <c r="D28" s="175">
        <v>0.8</v>
      </c>
      <c r="E28" s="175">
        <v>0.2</v>
      </c>
      <c r="F28" s="175">
        <v>7.5</v>
      </c>
      <c r="G28" s="175">
        <v>38</v>
      </c>
      <c r="H28" s="24">
        <v>0.1</v>
      </c>
      <c r="I28" s="24">
        <v>0.1</v>
      </c>
      <c r="J28" s="24">
        <v>70.02</v>
      </c>
      <c r="K28" s="24">
        <v>73.1</v>
      </c>
      <c r="L28" s="24">
        <v>2.05</v>
      </c>
      <c r="M28" s="175">
        <v>0.8</v>
      </c>
      <c r="N28" s="175">
        <v>0.2</v>
      </c>
      <c r="O28" s="175">
        <v>7.5</v>
      </c>
      <c r="P28" s="175">
        <v>38</v>
      </c>
      <c r="Q28" s="24">
        <v>0.1</v>
      </c>
      <c r="R28" s="24">
        <v>0.1</v>
      </c>
      <c r="S28" s="24">
        <v>70.02</v>
      </c>
      <c r="T28" s="24">
        <v>73.1</v>
      </c>
      <c r="U28" s="24">
        <v>2.05</v>
      </c>
      <c r="V28" s="55">
        <v>130</v>
      </c>
    </row>
    <row r="29" spans="1:22" s="30" customFormat="1" ht="12.75">
      <c r="A29" s="53" t="s">
        <v>85</v>
      </c>
      <c r="B29" s="73">
        <f>B28+B25+130+184</f>
        <v>454</v>
      </c>
      <c r="C29" s="73">
        <f>C28+C25+180+205</f>
        <v>545</v>
      </c>
      <c r="D29" s="119">
        <f>D28+D27+D26+D25</f>
        <v>12.899999999999999</v>
      </c>
      <c r="E29" s="119">
        <f aca="true" t="shared" si="3" ref="E29:U29">E28+E27+E26+E25</f>
        <v>14.27</v>
      </c>
      <c r="F29" s="119">
        <f t="shared" si="3"/>
        <v>78.47</v>
      </c>
      <c r="G29" s="119">
        <f t="shared" si="3"/>
        <v>481.12</v>
      </c>
      <c r="H29" s="119">
        <f t="shared" si="3"/>
        <v>0.25</v>
      </c>
      <c r="I29" s="119">
        <f t="shared" si="3"/>
        <v>0.41500000000000004</v>
      </c>
      <c r="J29" s="119">
        <f t="shared" si="3"/>
        <v>73.83999999999999</v>
      </c>
      <c r="K29" s="119">
        <f t="shared" si="3"/>
        <v>323.95</v>
      </c>
      <c r="L29" s="119">
        <f t="shared" si="3"/>
        <v>4.024</v>
      </c>
      <c r="M29" s="119">
        <f t="shared" si="3"/>
        <v>16</v>
      </c>
      <c r="N29" s="119">
        <f t="shared" si="3"/>
        <v>17.8</v>
      </c>
      <c r="O29" s="119">
        <f t="shared" si="3"/>
        <v>95.29</v>
      </c>
      <c r="P29" s="119">
        <f t="shared" si="3"/>
        <v>610.49</v>
      </c>
      <c r="Q29" s="119">
        <f t="shared" si="3"/>
        <v>0.30000000000000004</v>
      </c>
      <c r="R29" s="119">
        <f t="shared" si="3"/>
        <v>0.506</v>
      </c>
      <c r="S29" s="119">
        <f t="shared" si="3"/>
        <v>75.13</v>
      </c>
      <c r="T29" s="119">
        <f t="shared" si="3"/>
        <v>388.46</v>
      </c>
      <c r="U29" s="119">
        <f t="shared" si="3"/>
        <v>4.6000000000000005</v>
      </c>
      <c r="V29" s="53"/>
    </row>
    <row r="30" spans="1:22" s="30" customFormat="1" ht="12.75">
      <c r="A30" s="53"/>
      <c r="B30" s="73"/>
      <c r="C30" s="73"/>
      <c r="D30" s="119"/>
      <c r="E30" s="74"/>
      <c r="F30" s="74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74"/>
      <c r="R30" s="74"/>
      <c r="S30" s="74"/>
      <c r="T30" s="74"/>
      <c r="U30" s="74"/>
      <c r="V30" s="53"/>
    </row>
    <row r="31" spans="1:22" ht="12.75">
      <c r="A31" s="27" t="s">
        <v>84</v>
      </c>
      <c r="B31" s="178">
        <f>B29+B21+B13+B8</f>
        <v>1559</v>
      </c>
      <c r="C31" s="178">
        <f>C29+C21+C13+C8</f>
        <v>1795</v>
      </c>
      <c r="D31" s="177">
        <f>D29+D21+D13+D8</f>
        <v>46.57</v>
      </c>
      <c r="E31" s="177">
        <f aca="true" t="shared" si="4" ref="E31:U31">E29+E21+E13+E8</f>
        <v>49.3</v>
      </c>
      <c r="F31" s="177">
        <f t="shared" si="4"/>
        <v>220.42000000000002</v>
      </c>
      <c r="G31" s="177">
        <f t="shared" si="4"/>
        <v>1426.58</v>
      </c>
      <c r="H31" s="177">
        <f t="shared" si="4"/>
        <v>0.693</v>
      </c>
      <c r="I31" s="177">
        <f t="shared" si="4"/>
        <v>1.3770000000000002</v>
      </c>
      <c r="J31" s="177">
        <f t="shared" si="4"/>
        <v>99.55999999999997</v>
      </c>
      <c r="K31" s="177">
        <f t="shared" si="4"/>
        <v>1017.3399999999999</v>
      </c>
      <c r="L31" s="177">
        <f t="shared" si="4"/>
        <v>9.889</v>
      </c>
      <c r="M31" s="177">
        <f t="shared" si="4"/>
        <v>58.86</v>
      </c>
      <c r="N31" s="177">
        <f t="shared" si="4"/>
        <v>60.669999999999995</v>
      </c>
      <c r="O31" s="177">
        <f t="shared" si="4"/>
        <v>268.53</v>
      </c>
      <c r="P31" s="177">
        <f t="shared" si="4"/>
        <v>1678.3600000000001</v>
      </c>
      <c r="Q31" s="177">
        <f t="shared" si="4"/>
        <v>0.798</v>
      </c>
      <c r="R31" s="177">
        <f t="shared" si="4"/>
        <v>1.601</v>
      </c>
      <c r="S31" s="177">
        <f t="shared" si="4"/>
        <v>104.89999999999999</v>
      </c>
      <c r="T31" s="177">
        <f t="shared" si="4"/>
        <v>1174.52</v>
      </c>
      <c r="U31" s="177">
        <f t="shared" si="4"/>
        <v>11.372000000000002</v>
      </c>
      <c r="V31" s="27"/>
    </row>
    <row r="32" s="2" customFormat="1" ht="13.5" customHeight="1"/>
    <row r="34" spans="3:17" ht="13.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"/>
    </row>
    <row r="35" spans="3:17" ht="13.5" customHeight="1"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</row>
  </sheetData>
  <sheetProtection/>
  <mergeCells count="11">
    <mergeCell ref="A1:V1"/>
    <mergeCell ref="M2:P2"/>
    <mergeCell ref="Q2:S2"/>
    <mergeCell ref="T2:U2"/>
    <mergeCell ref="V2:V3"/>
    <mergeCell ref="D2:G2"/>
    <mergeCell ref="A2:A3"/>
    <mergeCell ref="B2:B3"/>
    <mergeCell ref="C2:C3"/>
    <mergeCell ref="H2:J2"/>
    <mergeCell ref="K2:L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6">
      <selection activeCell="A25" sqref="A25:C30"/>
    </sheetView>
  </sheetViews>
  <sheetFormatPr defaultColWidth="5.75390625" defaultRowHeight="12.75"/>
  <cols>
    <col min="1" max="1" width="26.75390625" style="1" customWidth="1"/>
    <col min="2" max="2" width="7.25390625" style="1" customWidth="1"/>
    <col min="3" max="3" width="7.875" style="1" customWidth="1"/>
    <col min="4" max="4" width="6.625" style="1" bestFit="1" customWidth="1"/>
    <col min="5" max="5" width="6.25390625" style="1" bestFit="1" customWidth="1"/>
    <col min="6" max="6" width="6.625" style="1" bestFit="1" customWidth="1"/>
    <col min="7" max="7" width="8.125" style="1" customWidth="1"/>
    <col min="8" max="8" width="5.375" style="1" customWidth="1"/>
    <col min="9" max="9" width="4.75390625" style="1" customWidth="1"/>
    <col min="10" max="10" width="6.25390625" style="1" bestFit="1" customWidth="1"/>
    <col min="11" max="11" width="7.25390625" style="1" bestFit="1" customWidth="1"/>
    <col min="12" max="12" width="5.25390625" style="1" bestFit="1" customWidth="1"/>
    <col min="13" max="14" width="6.25390625" style="1" bestFit="1" customWidth="1"/>
    <col min="15" max="15" width="7.25390625" style="1" bestFit="1" customWidth="1"/>
    <col min="16" max="16" width="7.625" style="1" bestFit="1" customWidth="1"/>
    <col min="17" max="18" width="5.375" style="1" customWidth="1"/>
    <col min="19" max="19" width="5.625" style="1" customWidth="1"/>
    <col min="20" max="20" width="7.25390625" style="1" bestFit="1" customWidth="1"/>
    <col min="21" max="21" width="5.25390625" style="1" customWidth="1"/>
    <col min="22" max="22" width="6.375" style="1" customWidth="1"/>
    <col min="23" max="16384" width="5.75390625" style="1" customWidth="1"/>
  </cols>
  <sheetData>
    <row r="1" spans="1:22" ht="12.75" customHeight="1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2.75">
      <c r="A2" s="180" t="s">
        <v>0</v>
      </c>
      <c r="B2" s="180" t="s">
        <v>28</v>
      </c>
      <c r="C2" s="181" t="s">
        <v>29</v>
      </c>
      <c r="D2" s="181" t="s">
        <v>1</v>
      </c>
      <c r="E2" s="183"/>
      <c r="F2" s="183"/>
      <c r="G2" s="182"/>
      <c r="H2" s="181" t="s">
        <v>10</v>
      </c>
      <c r="I2" s="183"/>
      <c r="J2" s="182"/>
      <c r="K2" s="181" t="s">
        <v>16</v>
      </c>
      <c r="L2" s="182"/>
      <c r="M2" s="182" t="s">
        <v>2</v>
      </c>
      <c r="N2" s="182"/>
      <c r="O2" s="182"/>
      <c r="P2" s="182"/>
      <c r="Q2" s="181" t="s">
        <v>10</v>
      </c>
      <c r="R2" s="183"/>
      <c r="S2" s="182"/>
      <c r="T2" s="181" t="s">
        <v>16</v>
      </c>
      <c r="U2" s="183"/>
      <c r="V2" s="185" t="s">
        <v>38</v>
      </c>
    </row>
    <row r="3" spans="1:22" ht="12.75">
      <c r="A3" s="180"/>
      <c r="B3" s="180"/>
      <c r="C3" s="180"/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11</v>
      </c>
      <c r="I3" s="150" t="s">
        <v>12</v>
      </c>
      <c r="J3" s="150" t="s">
        <v>13</v>
      </c>
      <c r="K3" s="150" t="s">
        <v>14</v>
      </c>
      <c r="L3" s="150" t="s">
        <v>15</v>
      </c>
      <c r="M3" s="151" t="s">
        <v>3</v>
      </c>
      <c r="N3" s="151" t="s">
        <v>4</v>
      </c>
      <c r="O3" s="151" t="s">
        <v>5</v>
      </c>
      <c r="P3" s="151" t="s">
        <v>6</v>
      </c>
      <c r="Q3" s="150" t="s">
        <v>11</v>
      </c>
      <c r="R3" s="150" t="s">
        <v>12</v>
      </c>
      <c r="S3" s="150" t="s">
        <v>13</v>
      </c>
      <c r="T3" s="150" t="s">
        <v>14</v>
      </c>
      <c r="U3" s="152" t="s">
        <v>15</v>
      </c>
      <c r="V3" s="195"/>
    </row>
    <row r="4" spans="1:22" ht="12.75">
      <c r="A4" s="61" t="s">
        <v>7</v>
      </c>
      <c r="B4" s="61"/>
      <c r="C4" s="153"/>
      <c r="D4" s="43"/>
      <c r="E4" s="43"/>
      <c r="F4" s="43"/>
      <c r="G4" s="43"/>
      <c r="H4" s="32"/>
      <c r="I4" s="43"/>
      <c r="J4" s="43"/>
      <c r="K4" s="43"/>
      <c r="L4" s="43"/>
      <c r="M4" s="43"/>
      <c r="N4" s="43"/>
      <c r="O4" s="43"/>
      <c r="P4" s="55"/>
      <c r="Q4" s="32"/>
      <c r="R4" s="43"/>
      <c r="S4" s="43"/>
      <c r="T4" s="43"/>
      <c r="U4" s="43"/>
      <c r="V4" s="55"/>
    </row>
    <row r="5" spans="1:22" ht="12.75">
      <c r="A5" s="64" t="s">
        <v>39</v>
      </c>
      <c r="B5" s="4">
        <v>160</v>
      </c>
      <c r="C5" s="65">
        <v>160</v>
      </c>
      <c r="D5" s="32">
        <v>17.58</v>
      </c>
      <c r="E5" s="24">
        <v>19.24</v>
      </c>
      <c r="F5" s="24">
        <v>2.42</v>
      </c>
      <c r="G5" s="33">
        <v>252.8</v>
      </c>
      <c r="H5" s="24">
        <v>0.08</v>
      </c>
      <c r="I5" s="24">
        <v>0.47</v>
      </c>
      <c r="J5" s="24">
        <v>0.36</v>
      </c>
      <c r="K5" s="24">
        <v>107.4</v>
      </c>
      <c r="L5" s="24">
        <v>3.12</v>
      </c>
      <c r="M5" s="32">
        <v>17.58</v>
      </c>
      <c r="N5" s="24">
        <v>19.24</v>
      </c>
      <c r="O5" s="24">
        <v>2.42</v>
      </c>
      <c r="P5" s="33">
        <v>252.8</v>
      </c>
      <c r="Q5" s="24">
        <v>0.08</v>
      </c>
      <c r="R5" s="24">
        <v>0.47</v>
      </c>
      <c r="S5" s="24">
        <v>0.36</v>
      </c>
      <c r="T5" s="24">
        <v>107.4</v>
      </c>
      <c r="U5" s="24">
        <v>3.12</v>
      </c>
      <c r="V5" s="55">
        <v>14</v>
      </c>
    </row>
    <row r="6" spans="1:22" ht="12.75">
      <c r="A6" s="68" t="s">
        <v>22</v>
      </c>
      <c r="B6" s="19">
        <v>180</v>
      </c>
      <c r="C6" s="69">
        <v>200</v>
      </c>
      <c r="D6" s="24">
        <v>4.49</v>
      </c>
      <c r="E6" s="24">
        <v>4.62</v>
      </c>
      <c r="F6" s="24">
        <v>13.19</v>
      </c>
      <c r="G6" s="25">
        <v>112.29</v>
      </c>
      <c r="H6" s="24">
        <v>0.04</v>
      </c>
      <c r="I6" s="24">
        <v>0.17</v>
      </c>
      <c r="J6" s="24">
        <v>1.2</v>
      </c>
      <c r="K6" s="24">
        <v>167.64</v>
      </c>
      <c r="L6" s="24">
        <v>0.34</v>
      </c>
      <c r="M6" s="24">
        <v>5.01</v>
      </c>
      <c r="N6" s="24">
        <v>5.13</v>
      </c>
      <c r="O6" s="24">
        <v>14.98</v>
      </c>
      <c r="P6" s="33">
        <v>125.68</v>
      </c>
      <c r="Q6" s="24">
        <v>0.04</v>
      </c>
      <c r="R6" s="24">
        <v>0.19</v>
      </c>
      <c r="S6" s="24">
        <v>1.33</v>
      </c>
      <c r="T6" s="24">
        <v>183.65</v>
      </c>
      <c r="U6" s="24">
        <v>0.4</v>
      </c>
      <c r="V6" s="55">
        <v>20</v>
      </c>
    </row>
    <row r="7" spans="1:22" ht="12.75">
      <c r="A7" s="54" t="s">
        <v>25</v>
      </c>
      <c r="B7" s="18">
        <v>30</v>
      </c>
      <c r="C7" s="18">
        <v>40</v>
      </c>
      <c r="D7" s="24">
        <v>2.28</v>
      </c>
      <c r="E7" s="24">
        <v>0.24</v>
      </c>
      <c r="F7" s="115">
        <v>14.76</v>
      </c>
      <c r="G7" s="18">
        <v>70.5</v>
      </c>
      <c r="H7" s="24">
        <v>0.033</v>
      </c>
      <c r="I7" s="24">
        <v>0.009</v>
      </c>
      <c r="J7" s="24">
        <v>0</v>
      </c>
      <c r="K7" s="24">
        <v>6</v>
      </c>
      <c r="L7" s="24">
        <v>0.33</v>
      </c>
      <c r="M7" s="24">
        <v>0.32</v>
      </c>
      <c r="N7" s="115">
        <v>0.32</v>
      </c>
      <c r="O7" s="32">
        <v>19.68</v>
      </c>
      <c r="P7" s="25">
        <v>94</v>
      </c>
      <c r="Q7" s="24">
        <v>0.044</v>
      </c>
      <c r="R7" s="24">
        <v>0.012</v>
      </c>
      <c r="S7" s="24">
        <v>0</v>
      </c>
      <c r="T7" s="24">
        <v>8</v>
      </c>
      <c r="U7" s="32">
        <v>0.44</v>
      </c>
      <c r="V7" s="55" t="s">
        <v>20</v>
      </c>
    </row>
    <row r="8" spans="1:22" ht="12.75">
      <c r="A8" s="54" t="s">
        <v>77</v>
      </c>
      <c r="B8" s="18">
        <v>10</v>
      </c>
      <c r="C8" s="18">
        <v>12</v>
      </c>
      <c r="D8" s="24">
        <v>2.56</v>
      </c>
      <c r="E8" s="24">
        <v>2.61</v>
      </c>
      <c r="F8" s="24">
        <v>0</v>
      </c>
      <c r="G8" s="33">
        <v>34.3</v>
      </c>
      <c r="H8" s="32">
        <v>0.01</v>
      </c>
      <c r="I8" s="24">
        <v>0.037</v>
      </c>
      <c r="J8" s="24">
        <v>0.07</v>
      </c>
      <c r="K8" s="24">
        <v>90</v>
      </c>
      <c r="L8" s="24">
        <v>0.09</v>
      </c>
      <c r="M8" s="24">
        <v>3.9</v>
      </c>
      <c r="N8" s="24">
        <v>3.91</v>
      </c>
      <c r="O8" s="24">
        <v>0</v>
      </c>
      <c r="P8" s="33">
        <v>51.45</v>
      </c>
      <c r="Q8" s="32">
        <v>0.008</v>
      </c>
      <c r="R8" s="24">
        <v>0.04</v>
      </c>
      <c r="S8" s="24">
        <v>0.09</v>
      </c>
      <c r="T8" s="24">
        <v>135.04</v>
      </c>
      <c r="U8" s="24">
        <v>0.11</v>
      </c>
      <c r="V8" s="55">
        <v>129</v>
      </c>
    </row>
    <row r="9" spans="1:22" ht="12.75">
      <c r="A9" s="53" t="s">
        <v>82</v>
      </c>
      <c r="B9" s="73">
        <f>B8+B7+B6+B5</f>
        <v>380</v>
      </c>
      <c r="C9" s="73">
        <f>C8+C7+C6+C5</f>
        <v>412</v>
      </c>
      <c r="D9" s="119">
        <f>D8+D7+D6+D5</f>
        <v>26.909999999999997</v>
      </c>
      <c r="E9" s="119">
        <f aca="true" t="shared" si="0" ref="E9:U9">E8+E7+E6+E5</f>
        <v>26.709999999999997</v>
      </c>
      <c r="F9" s="119">
        <f t="shared" si="0"/>
        <v>30.369999999999997</v>
      </c>
      <c r="G9" s="119">
        <f t="shared" si="0"/>
        <v>469.89</v>
      </c>
      <c r="H9" s="119">
        <f t="shared" si="0"/>
        <v>0.163</v>
      </c>
      <c r="I9" s="119">
        <f t="shared" si="0"/>
        <v>0.6859999999999999</v>
      </c>
      <c r="J9" s="119">
        <f t="shared" si="0"/>
        <v>1.63</v>
      </c>
      <c r="K9" s="119">
        <f t="shared" si="0"/>
        <v>371.03999999999996</v>
      </c>
      <c r="L9" s="119">
        <f t="shared" si="0"/>
        <v>3.88</v>
      </c>
      <c r="M9" s="119">
        <f t="shared" si="0"/>
        <v>26.81</v>
      </c>
      <c r="N9" s="119">
        <f t="shared" si="0"/>
        <v>28.599999999999998</v>
      </c>
      <c r="O9" s="119">
        <f t="shared" si="0"/>
        <v>37.08</v>
      </c>
      <c r="P9" s="119">
        <f t="shared" si="0"/>
        <v>523.9300000000001</v>
      </c>
      <c r="Q9" s="119">
        <f t="shared" si="0"/>
        <v>0.172</v>
      </c>
      <c r="R9" s="119">
        <f t="shared" si="0"/>
        <v>0.712</v>
      </c>
      <c r="S9" s="119">
        <f t="shared" si="0"/>
        <v>1.7800000000000002</v>
      </c>
      <c r="T9" s="119">
        <f t="shared" si="0"/>
        <v>434.09000000000003</v>
      </c>
      <c r="U9" s="119">
        <f t="shared" si="0"/>
        <v>4.07</v>
      </c>
      <c r="V9" s="55"/>
    </row>
    <row r="10" spans="1:22" ht="12.75">
      <c r="A10" s="43"/>
      <c r="B10" s="18"/>
      <c r="C10" s="34"/>
      <c r="D10" s="32"/>
      <c r="E10" s="24"/>
      <c r="F10" s="24"/>
      <c r="G10" s="33"/>
      <c r="H10" s="32"/>
      <c r="I10" s="115"/>
      <c r="J10" s="115"/>
      <c r="K10" s="115"/>
      <c r="L10" s="115"/>
      <c r="M10" s="24"/>
      <c r="N10" s="24"/>
      <c r="O10" s="24"/>
      <c r="P10" s="33"/>
      <c r="Q10" s="32"/>
      <c r="R10" s="115"/>
      <c r="S10" s="115"/>
      <c r="T10" s="115"/>
      <c r="U10" s="115"/>
      <c r="V10" s="55"/>
    </row>
    <row r="11" spans="1:22" ht="12.75">
      <c r="A11" s="130" t="s">
        <v>17</v>
      </c>
      <c r="B11" s="141"/>
      <c r="C11" s="156"/>
      <c r="D11" s="32"/>
      <c r="E11" s="32"/>
      <c r="F11" s="32"/>
      <c r="G11" s="18"/>
      <c r="H11" s="32"/>
      <c r="I11" s="32"/>
      <c r="J11" s="32"/>
      <c r="K11" s="32"/>
      <c r="L11" s="32"/>
      <c r="M11" s="32"/>
      <c r="N11" s="32"/>
      <c r="O11" s="32"/>
      <c r="P11" s="18"/>
      <c r="Q11" s="32"/>
      <c r="R11" s="32"/>
      <c r="S11" s="32"/>
      <c r="T11" s="32"/>
      <c r="U11" s="32"/>
      <c r="V11" s="55"/>
    </row>
    <row r="12" spans="1:22" ht="25.5">
      <c r="A12" s="64" t="s">
        <v>162</v>
      </c>
      <c r="B12" s="4">
        <v>200</v>
      </c>
      <c r="C12" s="65">
        <v>200</v>
      </c>
      <c r="D12" s="24">
        <v>0.67</v>
      </c>
      <c r="E12" s="24">
        <v>0.07</v>
      </c>
      <c r="F12" s="24">
        <v>22.07</v>
      </c>
      <c r="G12" s="33">
        <v>91.58</v>
      </c>
      <c r="H12" s="24">
        <v>0.02</v>
      </c>
      <c r="I12" s="24">
        <v>0.009</v>
      </c>
      <c r="J12" s="24">
        <v>3.44</v>
      </c>
      <c r="K12" s="24">
        <v>15.72</v>
      </c>
      <c r="L12" s="24">
        <v>0.32</v>
      </c>
      <c r="M12" s="24">
        <v>0.74</v>
      </c>
      <c r="N12" s="24">
        <v>0.08</v>
      </c>
      <c r="O12" s="24">
        <v>24.52</v>
      </c>
      <c r="P12" s="33">
        <v>101.76</v>
      </c>
      <c r="Q12" s="24">
        <v>0.02</v>
      </c>
      <c r="R12" s="24">
        <v>0.01</v>
      </c>
      <c r="S12" s="24">
        <v>3.82</v>
      </c>
      <c r="T12" s="24">
        <v>17.47</v>
      </c>
      <c r="U12" s="24">
        <v>0.36</v>
      </c>
      <c r="V12" s="55">
        <v>33</v>
      </c>
    </row>
    <row r="13" spans="1:22" ht="12.75">
      <c r="A13" s="43"/>
      <c r="B13" s="18"/>
      <c r="C13" s="34"/>
      <c r="D13" s="24"/>
      <c r="E13" s="24"/>
      <c r="F13" s="24"/>
      <c r="G13" s="33"/>
      <c r="H13" s="32"/>
      <c r="I13" s="24"/>
      <c r="J13" s="24"/>
      <c r="K13" s="24"/>
      <c r="L13" s="24"/>
      <c r="M13" s="24"/>
      <c r="N13" s="24"/>
      <c r="O13" s="24"/>
      <c r="P13" s="25"/>
      <c r="Q13" s="32"/>
      <c r="R13" s="24"/>
      <c r="S13" s="24"/>
      <c r="T13" s="24"/>
      <c r="U13" s="24"/>
      <c r="V13" s="55"/>
    </row>
    <row r="14" spans="1:22" ht="12.75">
      <c r="A14" s="82" t="s">
        <v>8</v>
      </c>
      <c r="B14" s="14"/>
      <c r="C14" s="154"/>
      <c r="D14" s="32"/>
      <c r="E14" s="24"/>
      <c r="F14" s="24"/>
      <c r="G14" s="33"/>
      <c r="H14" s="32"/>
      <c r="I14" s="115"/>
      <c r="J14" s="115"/>
      <c r="K14" s="115"/>
      <c r="L14" s="115"/>
      <c r="M14" s="24"/>
      <c r="N14" s="24"/>
      <c r="O14" s="24"/>
      <c r="P14" s="33"/>
      <c r="Q14" s="32"/>
      <c r="R14" s="115"/>
      <c r="S14" s="115"/>
      <c r="T14" s="115"/>
      <c r="U14" s="115"/>
      <c r="V14" s="55"/>
    </row>
    <row r="15" spans="1:22" ht="25.5">
      <c r="A15" s="64" t="s">
        <v>136</v>
      </c>
      <c r="B15" s="4">
        <v>40</v>
      </c>
      <c r="C15" s="65">
        <v>60</v>
      </c>
      <c r="D15" s="24">
        <v>0.3</v>
      </c>
      <c r="E15" s="24">
        <v>0.04</v>
      </c>
      <c r="F15" s="24">
        <v>1.04</v>
      </c>
      <c r="G15" s="25">
        <v>5.6</v>
      </c>
      <c r="H15" s="24">
        <v>0</v>
      </c>
      <c r="I15" s="24">
        <v>0</v>
      </c>
      <c r="J15" s="24">
        <v>4</v>
      </c>
      <c r="K15" s="24">
        <v>9.2</v>
      </c>
      <c r="L15" s="24">
        <v>0.43</v>
      </c>
      <c r="M15" s="24">
        <v>0.5</v>
      </c>
      <c r="N15" s="24">
        <v>0.06</v>
      </c>
      <c r="O15" s="24">
        <v>1.56</v>
      </c>
      <c r="P15" s="25">
        <v>8.4</v>
      </c>
      <c r="Q15" s="24">
        <v>0</v>
      </c>
      <c r="R15" s="24">
        <v>0</v>
      </c>
      <c r="S15" s="24">
        <v>6</v>
      </c>
      <c r="T15" s="24">
        <v>13.8</v>
      </c>
      <c r="U15" s="24">
        <v>0.64</v>
      </c>
      <c r="V15" s="55">
        <v>114</v>
      </c>
    </row>
    <row r="16" spans="1:22" ht="25.5">
      <c r="A16" s="64" t="s">
        <v>138</v>
      </c>
      <c r="B16" s="4">
        <v>40</v>
      </c>
      <c r="C16" s="65">
        <v>60</v>
      </c>
      <c r="D16" s="24">
        <v>2</v>
      </c>
      <c r="E16" s="24">
        <v>0.08</v>
      </c>
      <c r="F16" s="24">
        <v>5.32</v>
      </c>
      <c r="G16" s="25">
        <v>28.8</v>
      </c>
      <c r="H16" s="24">
        <v>0.13</v>
      </c>
      <c r="I16" s="24">
        <v>0.07</v>
      </c>
      <c r="J16" s="24">
        <v>10</v>
      </c>
      <c r="K16" s="24">
        <v>10.4</v>
      </c>
      <c r="L16" s="24">
        <v>0.28</v>
      </c>
      <c r="M16" s="24">
        <v>3</v>
      </c>
      <c r="N16" s="24">
        <v>0.12</v>
      </c>
      <c r="O16" s="24">
        <v>7.98</v>
      </c>
      <c r="P16" s="25">
        <v>43.2</v>
      </c>
      <c r="Q16" s="24">
        <v>0.2</v>
      </c>
      <c r="R16" s="24">
        <v>0.1</v>
      </c>
      <c r="S16" s="24">
        <v>15</v>
      </c>
      <c r="T16" s="24">
        <v>15.6</v>
      </c>
      <c r="U16" s="24">
        <v>0.42</v>
      </c>
      <c r="V16" s="55">
        <v>112</v>
      </c>
    </row>
    <row r="17" spans="1:22" ht="25.5">
      <c r="A17" s="64" t="s">
        <v>137</v>
      </c>
      <c r="B17" s="3">
        <v>40</v>
      </c>
      <c r="C17" s="3">
        <v>60</v>
      </c>
      <c r="D17" s="24">
        <v>1.59</v>
      </c>
      <c r="E17" s="24">
        <v>2.69</v>
      </c>
      <c r="F17" s="24">
        <v>5.1</v>
      </c>
      <c r="G17" s="33">
        <v>49.95</v>
      </c>
      <c r="H17" s="29">
        <v>0.03</v>
      </c>
      <c r="I17" s="29">
        <v>0.03</v>
      </c>
      <c r="J17" s="29">
        <v>7.73</v>
      </c>
      <c r="K17" s="29">
        <v>13.82</v>
      </c>
      <c r="L17" s="29">
        <v>0.45</v>
      </c>
      <c r="M17" s="24">
        <v>2.39</v>
      </c>
      <c r="N17" s="24">
        <v>4.036</v>
      </c>
      <c r="O17" s="24">
        <v>7.65</v>
      </c>
      <c r="P17" s="33">
        <v>74.93</v>
      </c>
      <c r="Q17" s="29">
        <v>0.05</v>
      </c>
      <c r="R17" s="29">
        <v>0.04</v>
      </c>
      <c r="S17" s="29">
        <v>11.6</v>
      </c>
      <c r="T17" s="29">
        <v>20.73</v>
      </c>
      <c r="U17" s="29">
        <v>0.68</v>
      </c>
      <c r="V17" s="55">
        <v>125</v>
      </c>
    </row>
    <row r="18" spans="1:22" ht="25.5">
      <c r="A18" s="64" t="s">
        <v>108</v>
      </c>
      <c r="B18" s="4" t="s">
        <v>73</v>
      </c>
      <c r="C18" s="65" t="s">
        <v>74</v>
      </c>
      <c r="D18" s="24">
        <v>1.46</v>
      </c>
      <c r="E18" s="24">
        <v>3.79</v>
      </c>
      <c r="F18" s="24">
        <v>8.19</v>
      </c>
      <c r="G18" s="33">
        <v>76.75</v>
      </c>
      <c r="H18" s="24">
        <v>0.034</v>
      </c>
      <c r="I18" s="24">
        <v>0.025</v>
      </c>
      <c r="J18" s="24">
        <v>7.99</v>
      </c>
      <c r="K18" s="24">
        <v>15.35</v>
      </c>
      <c r="L18" s="24">
        <v>0.48</v>
      </c>
      <c r="M18" s="24">
        <v>1.63</v>
      </c>
      <c r="N18" s="24">
        <v>4.2</v>
      </c>
      <c r="O18" s="24">
        <v>9.09</v>
      </c>
      <c r="P18" s="33">
        <v>85.27</v>
      </c>
      <c r="Q18" s="24">
        <v>0.038</v>
      </c>
      <c r="R18" s="24">
        <v>0.028</v>
      </c>
      <c r="S18" s="24">
        <v>8.88</v>
      </c>
      <c r="T18" s="24">
        <v>17.1</v>
      </c>
      <c r="U18" s="24">
        <v>0.53</v>
      </c>
      <c r="V18" s="55">
        <v>48</v>
      </c>
    </row>
    <row r="19" spans="1:22" ht="12.75">
      <c r="A19" s="64" t="s">
        <v>109</v>
      </c>
      <c r="B19" s="4">
        <v>160</v>
      </c>
      <c r="C19" s="65">
        <v>200</v>
      </c>
      <c r="D19" s="24">
        <v>7.5</v>
      </c>
      <c r="E19" s="24">
        <v>6.5</v>
      </c>
      <c r="F19" s="24">
        <v>22.87</v>
      </c>
      <c r="G19" s="33">
        <v>174.89</v>
      </c>
      <c r="H19" s="24">
        <v>0.14</v>
      </c>
      <c r="I19" s="24">
        <v>0.094</v>
      </c>
      <c r="J19" s="24">
        <v>21.44</v>
      </c>
      <c r="K19" s="24">
        <v>22.61</v>
      </c>
      <c r="L19" s="24">
        <v>1.87</v>
      </c>
      <c r="M19" s="24">
        <v>9.38</v>
      </c>
      <c r="N19" s="24">
        <v>8.72</v>
      </c>
      <c r="O19" s="24">
        <v>29.99</v>
      </c>
      <c r="P19" s="33">
        <v>231.29</v>
      </c>
      <c r="Q19" s="24">
        <v>0.19</v>
      </c>
      <c r="R19" s="24">
        <v>0.13</v>
      </c>
      <c r="S19" s="24">
        <v>28.05</v>
      </c>
      <c r="T19" s="24">
        <v>29.5</v>
      </c>
      <c r="U19" s="24">
        <v>2.46</v>
      </c>
      <c r="V19" s="55">
        <v>85</v>
      </c>
    </row>
    <row r="20" spans="1:22" ht="12.75">
      <c r="A20" s="68" t="s">
        <v>9</v>
      </c>
      <c r="B20" s="19">
        <v>35</v>
      </c>
      <c r="C20" s="69">
        <v>45</v>
      </c>
      <c r="D20" s="24">
        <v>2.31</v>
      </c>
      <c r="E20" s="24">
        <v>0.42</v>
      </c>
      <c r="F20" s="24">
        <v>15.05</v>
      </c>
      <c r="G20" s="25">
        <v>70.7</v>
      </c>
      <c r="H20" s="32">
        <v>0.06</v>
      </c>
      <c r="I20" s="24">
        <v>0.03</v>
      </c>
      <c r="J20" s="24">
        <v>0</v>
      </c>
      <c r="K20" s="24">
        <v>18.9</v>
      </c>
      <c r="L20" s="24">
        <v>1.16</v>
      </c>
      <c r="M20" s="24">
        <v>2.97</v>
      </c>
      <c r="N20" s="24">
        <v>0.54</v>
      </c>
      <c r="O20" s="24">
        <v>19.35</v>
      </c>
      <c r="P20" s="33">
        <v>90.9</v>
      </c>
      <c r="Q20" s="32">
        <v>0.07</v>
      </c>
      <c r="R20" s="24">
        <v>0.04</v>
      </c>
      <c r="S20" s="24">
        <v>0</v>
      </c>
      <c r="T20" s="24">
        <v>24.3</v>
      </c>
      <c r="U20" s="24">
        <v>1.49</v>
      </c>
      <c r="V20" s="55" t="s">
        <v>20</v>
      </c>
    </row>
    <row r="21" spans="1:22" ht="12.75">
      <c r="A21" s="64" t="s">
        <v>110</v>
      </c>
      <c r="B21" s="4">
        <v>200</v>
      </c>
      <c r="C21" s="65">
        <v>200</v>
      </c>
      <c r="D21" s="24">
        <v>1.16</v>
      </c>
      <c r="E21" s="24">
        <v>0</v>
      </c>
      <c r="F21" s="24">
        <v>25.52</v>
      </c>
      <c r="G21" s="33">
        <v>105.2</v>
      </c>
      <c r="H21" s="24">
        <v>0.04</v>
      </c>
      <c r="I21" s="24">
        <v>0.04</v>
      </c>
      <c r="J21" s="24">
        <v>22.16</v>
      </c>
      <c r="K21" s="24">
        <v>26</v>
      </c>
      <c r="L21" s="24">
        <v>0.41</v>
      </c>
      <c r="M21" s="24">
        <v>1.16</v>
      </c>
      <c r="N21" s="24">
        <v>0</v>
      </c>
      <c r="O21" s="24">
        <v>25.52</v>
      </c>
      <c r="P21" s="33">
        <v>105.2</v>
      </c>
      <c r="Q21" s="24">
        <v>0.04</v>
      </c>
      <c r="R21" s="24">
        <v>0.04</v>
      </c>
      <c r="S21" s="24">
        <v>22.16</v>
      </c>
      <c r="T21" s="24">
        <v>26</v>
      </c>
      <c r="U21" s="24">
        <v>0.41</v>
      </c>
      <c r="V21" s="55">
        <v>27</v>
      </c>
    </row>
    <row r="22" spans="1:22" s="30" customFormat="1" ht="12.75">
      <c r="A22" s="53" t="s">
        <v>83</v>
      </c>
      <c r="B22" s="73">
        <f>B21+B20+B19+B17+186</f>
        <v>621</v>
      </c>
      <c r="C22" s="155">
        <f>C21+C20+C19+C17+208</f>
        <v>713</v>
      </c>
      <c r="D22" s="116">
        <f>D21+D20+D19+D18+D17</f>
        <v>14.02</v>
      </c>
      <c r="E22" s="116">
        <f aca="true" t="shared" si="1" ref="E22:U22">E21+E20+E19+E18+E17</f>
        <v>13.4</v>
      </c>
      <c r="F22" s="116">
        <f t="shared" si="1"/>
        <v>76.72999999999999</v>
      </c>
      <c r="G22" s="116">
        <f t="shared" si="1"/>
        <v>477.48999999999995</v>
      </c>
      <c r="H22" s="116">
        <f t="shared" si="1"/>
        <v>0.30400000000000005</v>
      </c>
      <c r="I22" s="116">
        <f t="shared" si="1"/>
        <v>0.219</v>
      </c>
      <c r="J22" s="116">
        <f t="shared" si="1"/>
        <v>59.32000000000001</v>
      </c>
      <c r="K22" s="116">
        <f t="shared" si="1"/>
        <v>96.67999999999998</v>
      </c>
      <c r="L22" s="116">
        <f t="shared" si="1"/>
        <v>4.37</v>
      </c>
      <c r="M22" s="116">
        <f t="shared" si="1"/>
        <v>17.53</v>
      </c>
      <c r="N22" s="116">
        <f t="shared" si="1"/>
        <v>17.496000000000002</v>
      </c>
      <c r="O22" s="116">
        <f t="shared" si="1"/>
        <v>91.60000000000001</v>
      </c>
      <c r="P22" s="116">
        <f t="shared" si="1"/>
        <v>587.5899999999999</v>
      </c>
      <c r="Q22" s="116">
        <f t="shared" si="1"/>
        <v>0.388</v>
      </c>
      <c r="R22" s="116">
        <f t="shared" si="1"/>
        <v>0.278</v>
      </c>
      <c r="S22" s="116">
        <f t="shared" si="1"/>
        <v>70.69</v>
      </c>
      <c r="T22" s="116">
        <f t="shared" si="1"/>
        <v>117.63000000000001</v>
      </c>
      <c r="U22" s="116">
        <f t="shared" si="1"/>
        <v>5.569999999999999</v>
      </c>
      <c r="V22" s="53"/>
    </row>
    <row r="23" spans="1:22" ht="12.75">
      <c r="A23" s="26"/>
      <c r="B23" s="4"/>
      <c r="C23" s="65"/>
      <c r="D23" s="24"/>
      <c r="E23" s="24"/>
      <c r="F23" s="24"/>
      <c r="G23" s="25"/>
      <c r="H23" s="32"/>
      <c r="I23" s="24"/>
      <c r="J23" s="24"/>
      <c r="K23" s="24"/>
      <c r="L23" s="24"/>
      <c r="M23" s="24"/>
      <c r="N23" s="24"/>
      <c r="O23" s="24"/>
      <c r="P23" s="33"/>
      <c r="Q23" s="32"/>
      <c r="R23" s="24"/>
      <c r="S23" s="24"/>
      <c r="T23" s="24"/>
      <c r="U23" s="24"/>
      <c r="V23" s="55"/>
    </row>
    <row r="24" spans="1:22" ht="12.75">
      <c r="A24" s="72" t="s">
        <v>21</v>
      </c>
      <c r="B24" s="72"/>
      <c r="C24" s="157"/>
      <c r="D24" s="43"/>
      <c r="E24" s="43"/>
      <c r="F24" s="43"/>
      <c r="G24" s="55"/>
      <c r="H24" s="32"/>
      <c r="I24" s="43"/>
      <c r="J24" s="43"/>
      <c r="K24" s="43"/>
      <c r="L24" s="43"/>
      <c r="M24" s="43"/>
      <c r="N24" s="43"/>
      <c r="O24" s="43"/>
      <c r="P24" s="55"/>
      <c r="Q24" s="32"/>
      <c r="R24" s="43"/>
      <c r="S24" s="43"/>
      <c r="T24" s="43"/>
      <c r="U24" s="43"/>
      <c r="V24" s="55"/>
    </row>
    <row r="25" spans="1:22" ht="25.5">
      <c r="A25" s="54" t="s">
        <v>159</v>
      </c>
      <c r="B25" s="18">
        <v>110</v>
      </c>
      <c r="C25" s="18">
        <v>130</v>
      </c>
      <c r="D25" s="24">
        <v>2.32</v>
      </c>
      <c r="E25" s="24">
        <v>3.76</v>
      </c>
      <c r="F25" s="24">
        <v>14.68</v>
      </c>
      <c r="G25" s="33">
        <v>101.94</v>
      </c>
      <c r="H25" s="24">
        <v>0.07</v>
      </c>
      <c r="I25" s="24">
        <v>0.08</v>
      </c>
      <c r="J25" s="24">
        <v>5.39</v>
      </c>
      <c r="K25" s="24">
        <v>55.39</v>
      </c>
      <c r="L25" s="24">
        <v>1.29</v>
      </c>
      <c r="M25" s="24">
        <v>2.75</v>
      </c>
      <c r="N25" s="24">
        <v>4.45</v>
      </c>
      <c r="O25" s="24">
        <v>17.35</v>
      </c>
      <c r="P25" s="33">
        <v>120.47</v>
      </c>
      <c r="Q25" s="24">
        <v>0.08</v>
      </c>
      <c r="R25" s="24">
        <v>0.09</v>
      </c>
      <c r="S25" s="24">
        <v>6.39</v>
      </c>
      <c r="T25" s="24">
        <v>65.61</v>
      </c>
      <c r="U25" s="24">
        <v>1.54</v>
      </c>
      <c r="V25" s="55">
        <v>322</v>
      </c>
    </row>
    <row r="26" spans="1:22" ht="38.25">
      <c r="A26" s="54" t="s">
        <v>111</v>
      </c>
      <c r="B26" s="18" t="s">
        <v>40</v>
      </c>
      <c r="C26" s="34" t="s">
        <v>40</v>
      </c>
      <c r="D26" s="24">
        <v>12.31</v>
      </c>
      <c r="E26" s="24">
        <v>8.24</v>
      </c>
      <c r="F26" s="24">
        <v>11.6</v>
      </c>
      <c r="G26" s="33">
        <v>167.5</v>
      </c>
      <c r="H26" s="24">
        <v>0.07</v>
      </c>
      <c r="I26" s="24">
        <v>0.173</v>
      </c>
      <c r="J26" s="24">
        <v>2.76</v>
      </c>
      <c r="K26" s="24">
        <v>60.2</v>
      </c>
      <c r="L26" s="24">
        <v>0.97</v>
      </c>
      <c r="M26" s="24">
        <v>12.31</v>
      </c>
      <c r="N26" s="24">
        <v>8.24</v>
      </c>
      <c r="O26" s="24">
        <v>11.6</v>
      </c>
      <c r="P26" s="33">
        <v>167.5</v>
      </c>
      <c r="Q26" s="24">
        <v>0.07</v>
      </c>
      <c r="R26" s="24">
        <v>0.173</v>
      </c>
      <c r="S26" s="24">
        <v>2.76</v>
      </c>
      <c r="T26" s="24">
        <v>60.2</v>
      </c>
      <c r="U26" s="24">
        <v>0.97</v>
      </c>
      <c r="V26" s="55">
        <v>100</v>
      </c>
    </row>
    <row r="27" spans="1:22" ht="12.75">
      <c r="A27" s="54" t="s">
        <v>36</v>
      </c>
      <c r="B27" s="18">
        <v>180</v>
      </c>
      <c r="C27" s="18">
        <v>200</v>
      </c>
      <c r="D27" s="32">
        <v>0.05</v>
      </c>
      <c r="E27" s="24">
        <v>0</v>
      </c>
      <c r="F27" s="24">
        <v>26.49</v>
      </c>
      <c r="G27" s="25">
        <v>99.44</v>
      </c>
      <c r="H27" s="24">
        <v>0</v>
      </c>
      <c r="I27" s="24">
        <v>0</v>
      </c>
      <c r="J27" s="24">
        <v>0</v>
      </c>
      <c r="K27" s="24">
        <v>8.98</v>
      </c>
      <c r="L27" s="24">
        <v>0.03</v>
      </c>
      <c r="M27" s="24">
        <v>0.05</v>
      </c>
      <c r="N27" s="24">
        <v>0</v>
      </c>
      <c r="O27" s="24">
        <v>29.08</v>
      </c>
      <c r="P27" s="33">
        <v>109.16</v>
      </c>
      <c r="Q27" s="24">
        <v>0</v>
      </c>
      <c r="R27" s="24">
        <v>0</v>
      </c>
      <c r="S27" s="24">
        <v>0</v>
      </c>
      <c r="T27" s="24">
        <v>9.8</v>
      </c>
      <c r="U27" s="24">
        <v>0.03</v>
      </c>
      <c r="V27" s="18">
        <v>21</v>
      </c>
    </row>
    <row r="28" spans="1:22" ht="12.75">
      <c r="A28" s="68" t="s">
        <v>25</v>
      </c>
      <c r="B28" s="18">
        <v>35</v>
      </c>
      <c r="C28" s="34">
        <v>45</v>
      </c>
      <c r="D28" s="24">
        <v>2.66</v>
      </c>
      <c r="E28" s="24">
        <v>0.28</v>
      </c>
      <c r="F28" s="24">
        <v>17.22</v>
      </c>
      <c r="G28" s="25">
        <v>82.25</v>
      </c>
      <c r="H28" s="32">
        <v>0.039</v>
      </c>
      <c r="I28" s="24">
        <v>0.0105</v>
      </c>
      <c r="J28" s="24">
        <v>0</v>
      </c>
      <c r="K28" s="24">
        <v>7</v>
      </c>
      <c r="L28" s="24">
        <v>0.39</v>
      </c>
      <c r="M28" s="24">
        <v>3.42</v>
      </c>
      <c r="N28" s="24">
        <v>0.36</v>
      </c>
      <c r="O28" s="24">
        <v>22.14</v>
      </c>
      <c r="P28" s="25">
        <v>105.75</v>
      </c>
      <c r="Q28" s="32">
        <v>0.049</v>
      </c>
      <c r="R28" s="24">
        <v>0.0135</v>
      </c>
      <c r="S28" s="24">
        <v>0</v>
      </c>
      <c r="T28" s="24">
        <v>9</v>
      </c>
      <c r="U28" s="24">
        <v>0.49</v>
      </c>
      <c r="V28" s="55" t="s">
        <v>20</v>
      </c>
    </row>
    <row r="29" spans="1:22" ht="12.75">
      <c r="A29" s="110" t="s">
        <v>33</v>
      </c>
      <c r="B29" s="135">
        <v>30</v>
      </c>
      <c r="C29" s="158">
        <v>40</v>
      </c>
      <c r="D29" s="24">
        <v>1.25</v>
      </c>
      <c r="E29" s="24">
        <v>4.8</v>
      </c>
      <c r="F29" s="24">
        <v>41.5</v>
      </c>
      <c r="G29" s="33">
        <v>20.8</v>
      </c>
      <c r="H29" s="32">
        <v>0.05</v>
      </c>
      <c r="I29" s="24">
        <v>0.07</v>
      </c>
      <c r="J29" s="24">
        <v>0</v>
      </c>
      <c r="K29" s="24">
        <v>7.4</v>
      </c>
      <c r="L29" s="24">
        <v>0.5</v>
      </c>
      <c r="M29" s="24">
        <v>2</v>
      </c>
      <c r="N29" s="24">
        <v>7.68</v>
      </c>
      <c r="O29" s="24">
        <v>66.4</v>
      </c>
      <c r="P29" s="33">
        <v>33.3</v>
      </c>
      <c r="Q29" s="32">
        <v>0.08</v>
      </c>
      <c r="R29" s="24">
        <v>0.112</v>
      </c>
      <c r="S29" s="24">
        <v>0</v>
      </c>
      <c r="T29" s="24">
        <v>11.8</v>
      </c>
      <c r="U29" s="24">
        <v>0.8</v>
      </c>
      <c r="V29" s="55" t="s">
        <v>20</v>
      </c>
    </row>
    <row r="30" spans="1:22" s="30" customFormat="1" ht="12.75">
      <c r="A30" s="53" t="s">
        <v>85</v>
      </c>
      <c r="B30" s="73">
        <f>B29+B28+B27+B25+110</f>
        <v>465</v>
      </c>
      <c r="C30" s="155">
        <f>C29+C28+C27+C25+110</f>
        <v>525</v>
      </c>
      <c r="D30" s="119">
        <f>D29+D28+D27+D26+D25</f>
        <v>18.59</v>
      </c>
      <c r="E30" s="119">
        <f aca="true" t="shared" si="2" ref="E30:U30">E29+E28+E27+E26+E25</f>
        <v>17.08</v>
      </c>
      <c r="F30" s="119">
        <f t="shared" si="2"/>
        <v>111.48999999999998</v>
      </c>
      <c r="G30" s="119">
        <f t="shared" si="2"/>
        <v>471.93</v>
      </c>
      <c r="H30" s="119">
        <f t="shared" si="2"/>
        <v>0.229</v>
      </c>
      <c r="I30" s="119">
        <f t="shared" si="2"/>
        <v>0.3335</v>
      </c>
      <c r="J30" s="119">
        <f t="shared" si="2"/>
        <v>8.149999999999999</v>
      </c>
      <c r="K30" s="119">
        <f t="shared" si="2"/>
        <v>138.97000000000003</v>
      </c>
      <c r="L30" s="119">
        <f t="shared" si="2"/>
        <v>3.18</v>
      </c>
      <c r="M30" s="119">
        <f t="shared" si="2"/>
        <v>20.53</v>
      </c>
      <c r="N30" s="119">
        <f t="shared" si="2"/>
        <v>20.73</v>
      </c>
      <c r="O30" s="119">
        <f t="shared" si="2"/>
        <v>146.57</v>
      </c>
      <c r="P30" s="119">
        <f t="shared" si="2"/>
        <v>536.1800000000001</v>
      </c>
      <c r="Q30" s="119">
        <f t="shared" si="2"/>
        <v>0.279</v>
      </c>
      <c r="R30" s="119">
        <f t="shared" si="2"/>
        <v>0.38849999999999996</v>
      </c>
      <c r="S30" s="119">
        <f t="shared" si="2"/>
        <v>9.149999999999999</v>
      </c>
      <c r="T30" s="119">
        <f t="shared" si="2"/>
        <v>156.41000000000003</v>
      </c>
      <c r="U30" s="119">
        <f t="shared" si="2"/>
        <v>3.83</v>
      </c>
      <c r="V30" s="53"/>
    </row>
    <row r="31" spans="1:22" s="30" customFormat="1" ht="12.75">
      <c r="A31" s="53"/>
      <c r="B31" s="73"/>
      <c r="C31" s="155"/>
      <c r="D31" s="119"/>
      <c r="E31" s="74"/>
      <c r="F31" s="74"/>
      <c r="G31" s="73"/>
      <c r="H31" s="74"/>
      <c r="I31" s="74"/>
      <c r="J31" s="74"/>
      <c r="K31" s="74"/>
      <c r="L31" s="74"/>
      <c r="M31" s="74"/>
      <c r="N31" s="74"/>
      <c r="O31" s="74"/>
      <c r="P31" s="73"/>
      <c r="Q31" s="74"/>
      <c r="R31" s="74"/>
      <c r="S31" s="74"/>
      <c r="T31" s="74"/>
      <c r="U31" s="74"/>
      <c r="V31" s="53"/>
    </row>
    <row r="32" spans="1:22" ht="12.75">
      <c r="A32" s="27" t="s">
        <v>84</v>
      </c>
      <c r="B32" s="28">
        <f>B30+B22+B12+B9</f>
        <v>1666</v>
      </c>
      <c r="C32" s="149">
        <f>C30+C22+C12+C9</f>
        <v>1850</v>
      </c>
      <c r="D32" s="177">
        <f>D30+D22+D12+D9</f>
        <v>60.19</v>
      </c>
      <c r="E32" s="177">
        <f aca="true" t="shared" si="3" ref="E32:U32">E30+E22+E12+E9</f>
        <v>57.25999999999999</v>
      </c>
      <c r="F32" s="177">
        <f t="shared" si="3"/>
        <v>240.65999999999997</v>
      </c>
      <c r="G32" s="177">
        <f t="shared" si="3"/>
        <v>1510.8899999999999</v>
      </c>
      <c r="H32" s="177">
        <f t="shared" si="3"/>
        <v>0.7160000000000001</v>
      </c>
      <c r="I32" s="177">
        <f t="shared" si="3"/>
        <v>1.2475</v>
      </c>
      <c r="J32" s="177">
        <f t="shared" si="3"/>
        <v>72.53999999999999</v>
      </c>
      <c r="K32" s="177">
        <f t="shared" si="3"/>
        <v>622.41</v>
      </c>
      <c r="L32" s="177">
        <f t="shared" si="3"/>
        <v>11.75</v>
      </c>
      <c r="M32" s="177">
        <f t="shared" si="3"/>
        <v>65.61</v>
      </c>
      <c r="N32" s="177">
        <f t="shared" si="3"/>
        <v>66.90599999999999</v>
      </c>
      <c r="O32" s="177">
        <f t="shared" si="3"/>
        <v>299.77</v>
      </c>
      <c r="P32" s="177">
        <f t="shared" si="3"/>
        <v>1749.46</v>
      </c>
      <c r="Q32" s="177">
        <f t="shared" si="3"/>
        <v>0.859</v>
      </c>
      <c r="R32" s="177">
        <f t="shared" si="3"/>
        <v>1.3885</v>
      </c>
      <c r="S32" s="177">
        <f t="shared" si="3"/>
        <v>85.44</v>
      </c>
      <c r="T32" s="177">
        <f t="shared" si="3"/>
        <v>725.6</v>
      </c>
      <c r="U32" s="177">
        <f t="shared" si="3"/>
        <v>13.829999999999998</v>
      </c>
      <c r="V32" s="27"/>
    </row>
    <row r="33" s="2" customFormat="1" ht="12.75"/>
    <row r="35" spans="3:17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</row>
    <row r="36" spans="3:17" ht="12.75"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</row>
  </sheetData>
  <sheetProtection/>
  <mergeCells count="11">
    <mergeCell ref="A1:V1"/>
    <mergeCell ref="M2:P2"/>
    <mergeCell ref="Q2:S2"/>
    <mergeCell ref="T2:U2"/>
    <mergeCell ref="V2:V3"/>
    <mergeCell ref="D2:G2"/>
    <mergeCell ref="A2:A3"/>
    <mergeCell ref="B2:B3"/>
    <mergeCell ref="C2:C3"/>
    <mergeCell ref="H2:J2"/>
    <mergeCell ref="K2:L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3">
      <selection activeCell="A21" sqref="A21:C25"/>
    </sheetView>
  </sheetViews>
  <sheetFormatPr defaultColWidth="5.75390625" defaultRowHeight="13.5" customHeight="1"/>
  <cols>
    <col min="1" max="1" width="24.25390625" style="1" customWidth="1"/>
    <col min="2" max="2" width="7.00390625" style="1" customWidth="1"/>
    <col min="3" max="3" width="8.25390625" style="1" customWidth="1"/>
    <col min="4" max="4" width="7.125" style="1" bestFit="1" customWidth="1"/>
    <col min="5" max="5" width="7.25390625" style="1" bestFit="1" customWidth="1"/>
    <col min="6" max="6" width="6.625" style="1" bestFit="1" customWidth="1"/>
    <col min="7" max="7" width="7.625" style="1" bestFit="1" customWidth="1"/>
    <col min="8" max="8" width="6.00390625" style="1" customWidth="1"/>
    <col min="9" max="9" width="4.75390625" style="1" customWidth="1"/>
    <col min="10" max="10" width="6.625" style="1" bestFit="1" customWidth="1"/>
    <col min="11" max="11" width="7.625" style="1" bestFit="1" customWidth="1"/>
    <col min="12" max="12" width="6.625" style="1" customWidth="1"/>
    <col min="13" max="13" width="5.875" style="1" customWidth="1"/>
    <col min="14" max="14" width="6.25390625" style="1" bestFit="1" customWidth="1"/>
    <col min="15" max="15" width="6.625" style="1" bestFit="1" customWidth="1"/>
    <col min="16" max="16" width="7.625" style="1" bestFit="1" customWidth="1"/>
    <col min="17" max="18" width="5.375" style="1" customWidth="1"/>
    <col min="19" max="19" width="6.625" style="1" bestFit="1" customWidth="1"/>
    <col min="20" max="20" width="7.625" style="1" bestFit="1" customWidth="1"/>
    <col min="21" max="21" width="7.25390625" style="1" bestFit="1" customWidth="1"/>
    <col min="22" max="22" width="7.875" style="1" customWidth="1"/>
    <col min="23" max="16384" width="5.75390625" style="1" customWidth="1"/>
  </cols>
  <sheetData>
    <row r="1" spans="1:22" ht="13.5" customHeight="1">
      <c r="A1" s="184" t="s">
        <v>59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3.5" customHeight="1">
      <c r="A2" s="187" t="s">
        <v>0</v>
      </c>
      <c r="B2" s="187" t="s">
        <v>28</v>
      </c>
      <c r="C2" s="187" t="s">
        <v>29</v>
      </c>
      <c r="D2" s="189" t="s">
        <v>1</v>
      </c>
      <c r="E2" s="190"/>
      <c r="F2" s="190"/>
      <c r="G2" s="191"/>
      <c r="H2" s="187" t="s">
        <v>10</v>
      </c>
      <c r="I2" s="187"/>
      <c r="J2" s="187"/>
      <c r="K2" s="187" t="s">
        <v>16</v>
      </c>
      <c r="L2" s="187"/>
      <c r="M2" s="187" t="s">
        <v>2</v>
      </c>
      <c r="N2" s="187"/>
      <c r="O2" s="187"/>
      <c r="P2" s="187"/>
      <c r="Q2" s="187" t="s">
        <v>10</v>
      </c>
      <c r="R2" s="187"/>
      <c r="S2" s="187"/>
      <c r="T2" s="187" t="s">
        <v>16</v>
      </c>
      <c r="U2" s="187"/>
      <c r="V2" s="187" t="s">
        <v>38</v>
      </c>
    </row>
    <row r="3" spans="1:22" ht="27" customHeight="1">
      <c r="A3" s="187"/>
      <c r="B3" s="187"/>
      <c r="C3" s="187"/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3</v>
      </c>
      <c r="N3" s="11" t="s">
        <v>4</v>
      </c>
      <c r="O3" s="11" t="s">
        <v>5</v>
      </c>
      <c r="P3" s="11" t="s">
        <v>6</v>
      </c>
      <c r="Q3" s="11" t="s">
        <v>11</v>
      </c>
      <c r="R3" s="11" t="s">
        <v>12</v>
      </c>
      <c r="S3" s="11" t="s">
        <v>13</v>
      </c>
      <c r="T3" s="11" t="s">
        <v>14</v>
      </c>
      <c r="U3" s="11" t="s">
        <v>15</v>
      </c>
      <c r="V3" s="187"/>
    </row>
    <row r="4" spans="1:22" ht="13.5" customHeight="1">
      <c r="A4" s="3" t="s">
        <v>7</v>
      </c>
      <c r="B4" s="3"/>
      <c r="C4" s="3"/>
      <c r="D4" s="12"/>
      <c r="E4" s="12"/>
      <c r="F4" s="12"/>
      <c r="G4" s="12"/>
      <c r="H4" s="5"/>
      <c r="I4" s="12"/>
      <c r="J4" s="12"/>
      <c r="K4" s="12"/>
      <c r="L4" s="12"/>
      <c r="M4" s="12"/>
      <c r="N4" s="12"/>
      <c r="O4" s="12"/>
      <c r="P4" s="3"/>
      <c r="Q4" s="5"/>
      <c r="R4" s="12"/>
      <c r="S4" s="12"/>
      <c r="T4" s="12"/>
      <c r="U4" s="12"/>
      <c r="V4" s="3"/>
    </row>
    <row r="5" spans="1:22" ht="25.5">
      <c r="A5" s="43" t="s">
        <v>60</v>
      </c>
      <c r="B5" s="18">
        <v>140</v>
      </c>
      <c r="C5" s="18">
        <v>160</v>
      </c>
      <c r="D5" s="32">
        <v>3.63</v>
      </c>
      <c r="E5" s="24">
        <v>4.87</v>
      </c>
      <c r="F5" s="24">
        <v>16.95</v>
      </c>
      <c r="G5" s="33">
        <v>159.4</v>
      </c>
      <c r="H5" s="24">
        <v>0.11</v>
      </c>
      <c r="I5" s="24">
        <v>0.1</v>
      </c>
      <c r="J5" s="24">
        <v>2.15</v>
      </c>
      <c r="K5" s="24">
        <v>87.27</v>
      </c>
      <c r="L5" s="24">
        <v>1.31</v>
      </c>
      <c r="M5" s="32">
        <v>5.34</v>
      </c>
      <c r="N5" s="24">
        <v>7.21</v>
      </c>
      <c r="O5" s="24">
        <v>25.39</v>
      </c>
      <c r="P5" s="33">
        <v>182.17</v>
      </c>
      <c r="Q5" s="24">
        <v>0.16</v>
      </c>
      <c r="R5" s="24">
        <v>0.143</v>
      </c>
      <c r="S5" s="24">
        <v>3.04</v>
      </c>
      <c r="T5" s="24">
        <v>125.08</v>
      </c>
      <c r="U5" s="24">
        <v>1.96</v>
      </c>
      <c r="V5" s="55">
        <v>8</v>
      </c>
    </row>
    <row r="6" spans="1:22" ht="12.75">
      <c r="A6" s="54" t="s">
        <v>32</v>
      </c>
      <c r="B6" s="67">
        <v>180</v>
      </c>
      <c r="C6" s="67">
        <v>200</v>
      </c>
      <c r="D6" s="32">
        <v>2.77</v>
      </c>
      <c r="E6" s="32">
        <v>2.78</v>
      </c>
      <c r="F6" s="32">
        <v>10.38</v>
      </c>
      <c r="G6" s="18">
        <v>77.96</v>
      </c>
      <c r="H6" s="32">
        <v>0.018</v>
      </c>
      <c r="I6" s="32">
        <v>0.09</v>
      </c>
      <c r="J6" s="32">
        <v>0</v>
      </c>
      <c r="K6" s="32">
        <v>97.56</v>
      </c>
      <c r="L6" s="32">
        <v>0.36</v>
      </c>
      <c r="M6" s="32">
        <v>3.09</v>
      </c>
      <c r="N6" s="32">
        <v>3.08</v>
      </c>
      <c r="O6" s="32">
        <v>11.73</v>
      </c>
      <c r="P6" s="18">
        <v>86.98</v>
      </c>
      <c r="Q6" s="32">
        <v>0.02</v>
      </c>
      <c r="R6" s="32">
        <v>0.1</v>
      </c>
      <c r="S6" s="32">
        <v>0</v>
      </c>
      <c r="T6" s="32">
        <v>108.4</v>
      </c>
      <c r="U6" s="32">
        <v>0.4</v>
      </c>
      <c r="V6" s="55">
        <v>24</v>
      </c>
    </row>
    <row r="7" spans="1:22" s="57" customFormat="1" ht="25.5">
      <c r="A7" s="54" t="s">
        <v>134</v>
      </c>
      <c r="B7" s="67" t="s">
        <v>127</v>
      </c>
      <c r="C7" s="67" t="s">
        <v>128</v>
      </c>
      <c r="D7" s="24">
        <v>4.52</v>
      </c>
      <c r="E7" s="24">
        <v>8.75</v>
      </c>
      <c r="F7" s="24">
        <v>13.23</v>
      </c>
      <c r="G7" s="25">
        <v>144.79</v>
      </c>
      <c r="H7" s="24">
        <v>0.04</v>
      </c>
      <c r="I7" s="24">
        <v>0.18</v>
      </c>
      <c r="J7" s="24">
        <v>1.2</v>
      </c>
      <c r="K7" s="24">
        <v>168.24</v>
      </c>
      <c r="L7" s="24">
        <v>0.35</v>
      </c>
      <c r="M7" s="24">
        <v>5.04</v>
      </c>
      <c r="N7" s="24">
        <v>9.26</v>
      </c>
      <c r="O7" s="24">
        <v>15.02</v>
      </c>
      <c r="P7" s="33">
        <v>158.2</v>
      </c>
      <c r="Q7" s="24">
        <v>0.04</v>
      </c>
      <c r="R7" s="24">
        <v>0.2</v>
      </c>
      <c r="S7" s="24">
        <v>1.33</v>
      </c>
      <c r="T7" s="24">
        <v>184.25</v>
      </c>
      <c r="U7" s="24">
        <v>0.41</v>
      </c>
      <c r="V7" s="55" t="s">
        <v>129</v>
      </c>
    </row>
    <row r="8" spans="1:22" ht="12.75">
      <c r="A8" s="53" t="s">
        <v>82</v>
      </c>
      <c r="B8" s="176">
        <f>B6+B5+35</f>
        <v>355</v>
      </c>
      <c r="C8" s="176">
        <f>C6+C5+45</f>
        <v>405</v>
      </c>
      <c r="D8" s="119">
        <f>D7+D6+D5</f>
        <v>10.919999999999998</v>
      </c>
      <c r="E8" s="119">
        <f aca="true" t="shared" si="0" ref="E8:U8">E7+E6+E5</f>
        <v>16.4</v>
      </c>
      <c r="F8" s="119">
        <f t="shared" si="0"/>
        <v>40.56</v>
      </c>
      <c r="G8" s="119">
        <f t="shared" si="0"/>
        <v>382.15</v>
      </c>
      <c r="H8" s="119">
        <f t="shared" si="0"/>
        <v>0.16799999999999998</v>
      </c>
      <c r="I8" s="119">
        <f t="shared" si="0"/>
        <v>0.37</v>
      </c>
      <c r="J8" s="119">
        <f t="shared" si="0"/>
        <v>3.3499999999999996</v>
      </c>
      <c r="K8" s="119">
        <f t="shared" si="0"/>
        <v>353.07</v>
      </c>
      <c r="L8" s="119">
        <f t="shared" si="0"/>
        <v>2.02</v>
      </c>
      <c r="M8" s="119">
        <f t="shared" si="0"/>
        <v>13.469999999999999</v>
      </c>
      <c r="N8" s="119">
        <f t="shared" si="0"/>
        <v>19.55</v>
      </c>
      <c r="O8" s="119">
        <f t="shared" si="0"/>
        <v>52.14</v>
      </c>
      <c r="P8" s="119">
        <f t="shared" si="0"/>
        <v>427.35</v>
      </c>
      <c r="Q8" s="119">
        <f t="shared" si="0"/>
        <v>0.22</v>
      </c>
      <c r="R8" s="119">
        <f t="shared" si="0"/>
        <v>0.44300000000000006</v>
      </c>
      <c r="S8" s="119">
        <f t="shared" si="0"/>
        <v>4.37</v>
      </c>
      <c r="T8" s="119">
        <f t="shared" si="0"/>
        <v>417.72999999999996</v>
      </c>
      <c r="U8" s="119">
        <f t="shared" si="0"/>
        <v>2.77</v>
      </c>
      <c r="V8" s="55"/>
    </row>
    <row r="9" spans="1:22" ht="12.75">
      <c r="A9" s="43"/>
      <c r="B9" s="18"/>
      <c r="C9" s="18"/>
      <c r="D9" s="24"/>
      <c r="E9" s="24"/>
      <c r="F9" s="24"/>
      <c r="G9" s="33"/>
      <c r="H9" s="24"/>
      <c r="I9" s="24"/>
      <c r="J9" s="24"/>
      <c r="K9" s="24"/>
      <c r="L9" s="24"/>
      <c r="M9" s="24"/>
      <c r="N9" s="24"/>
      <c r="O9" s="24"/>
      <c r="P9" s="33"/>
      <c r="Q9" s="24"/>
      <c r="R9" s="24"/>
      <c r="S9" s="24"/>
      <c r="T9" s="24"/>
      <c r="U9" s="24"/>
      <c r="V9" s="55"/>
    </row>
    <row r="10" spans="1:22" ht="12.75">
      <c r="A10" s="55" t="s">
        <v>17</v>
      </c>
      <c r="B10" s="67"/>
      <c r="C10" s="67"/>
      <c r="D10" s="32"/>
      <c r="E10" s="24"/>
      <c r="F10" s="24"/>
      <c r="G10" s="33"/>
      <c r="H10" s="24"/>
      <c r="I10" s="115"/>
      <c r="J10" s="24"/>
      <c r="K10" s="24"/>
      <c r="L10" s="24"/>
      <c r="M10" s="24"/>
      <c r="N10" s="24"/>
      <c r="O10" s="24"/>
      <c r="P10" s="33"/>
      <c r="Q10" s="32"/>
      <c r="R10" s="24"/>
      <c r="S10" s="24"/>
      <c r="T10" s="24"/>
      <c r="U10" s="24"/>
      <c r="V10" s="55"/>
    </row>
    <row r="11" spans="1:22" ht="15">
      <c r="A11" s="54" t="s">
        <v>97</v>
      </c>
      <c r="B11" s="18">
        <v>150</v>
      </c>
      <c r="C11" s="168">
        <v>180</v>
      </c>
      <c r="D11" s="24">
        <v>5.5</v>
      </c>
      <c r="E11" s="24">
        <v>3.77</v>
      </c>
      <c r="F11" s="24">
        <v>5.7</v>
      </c>
      <c r="G11" s="25">
        <v>83</v>
      </c>
      <c r="H11" s="32">
        <v>0.046</v>
      </c>
      <c r="I11" s="24">
        <v>0.22</v>
      </c>
      <c r="J11" s="24">
        <v>0.8</v>
      </c>
      <c r="K11" s="24">
        <v>187</v>
      </c>
      <c r="L11" s="90">
        <v>0.15</v>
      </c>
      <c r="M11" s="169">
        <v>6.56</v>
      </c>
      <c r="N11" s="169">
        <v>4.44</v>
      </c>
      <c r="O11" s="169">
        <v>6.84</v>
      </c>
      <c r="P11" s="169">
        <v>99.59</v>
      </c>
      <c r="Q11" s="170">
        <v>0.055</v>
      </c>
      <c r="R11" s="24">
        <v>0.26</v>
      </c>
      <c r="S11" s="24">
        <v>0.96</v>
      </c>
      <c r="T11" s="24">
        <v>211</v>
      </c>
      <c r="U11" s="24">
        <v>0.17</v>
      </c>
      <c r="V11" s="55">
        <v>26</v>
      </c>
    </row>
    <row r="12" spans="1:22" ht="12.75">
      <c r="A12" s="43"/>
      <c r="B12" s="18"/>
      <c r="C12" s="18"/>
      <c r="D12" s="32"/>
      <c r="E12" s="24"/>
      <c r="F12" s="24"/>
      <c r="G12" s="33"/>
      <c r="H12" s="32"/>
      <c r="I12" s="115"/>
      <c r="J12" s="115"/>
      <c r="K12" s="115"/>
      <c r="L12" s="115"/>
      <c r="M12" s="24"/>
      <c r="N12" s="24"/>
      <c r="O12" s="24"/>
      <c r="P12" s="33"/>
      <c r="Q12" s="32"/>
      <c r="R12" s="115"/>
      <c r="S12" s="115"/>
      <c r="T12" s="115"/>
      <c r="U12" s="115"/>
      <c r="V12" s="55"/>
    </row>
    <row r="13" spans="1:22" ht="12.75">
      <c r="A13" s="55" t="s">
        <v>8</v>
      </c>
      <c r="B13" s="18"/>
      <c r="C13" s="18"/>
      <c r="D13" s="32"/>
      <c r="E13" s="24"/>
      <c r="F13" s="24"/>
      <c r="G13" s="33"/>
      <c r="H13" s="32"/>
      <c r="I13" s="115"/>
      <c r="J13" s="115"/>
      <c r="K13" s="115"/>
      <c r="L13" s="115"/>
      <c r="M13" s="24"/>
      <c r="N13" s="24"/>
      <c r="O13" s="24"/>
      <c r="P13" s="33"/>
      <c r="Q13" s="32"/>
      <c r="R13" s="115"/>
      <c r="S13" s="115"/>
      <c r="T13" s="115"/>
      <c r="U13" s="115"/>
      <c r="V13" s="55"/>
    </row>
    <row r="14" spans="1:22" ht="25.5">
      <c r="A14" s="54" t="s">
        <v>112</v>
      </c>
      <c r="B14" s="18">
        <v>180</v>
      </c>
      <c r="C14" s="18">
        <v>200</v>
      </c>
      <c r="D14" s="24">
        <v>5.61</v>
      </c>
      <c r="E14" s="24">
        <v>8.31</v>
      </c>
      <c r="F14" s="24">
        <v>13.1</v>
      </c>
      <c r="G14" s="25">
        <v>153.41</v>
      </c>
      <c r="H14" s="24">
        <v>0.08</v>
      </c>
      <c r="I14" s="24">
        <v>0.07</v>
      </c>
      <c r="J14" s="24">
        <v>8.03</v>
      </c>
      <c r="K14" s="24">
        <v>17.09</v>
      </c>
      <c r="L14" s="24">
        <v>1.26</v>
      </c>
      <c r="M14" s="24">
        <v>7.58</v>
      </c>
      <c r="N14" s="24">
        <v>10.67</v>
      </c>
      <c r="O14" s="24">
        <v>15.1</v>
      </c>
      <c r="P14" s="33">
        <v>183.27</v>
      </c>
      <c r="Q14" s="24">
        <v>0.09</v>
      </c>
      <c r="R14" s="24">
        <v>0.09</v>
      </c>
      <c r="S14" s="24">
        <v>8.85</v>
      </c>
      <c r="T14" s="24">
        <v>19.56</v>
      </c>
      <c r="U14" s="24">
        <v>1.59</v>
      </c>
      <c r="V14" s="55">
        <v>46</v>
      </c>
    </row>
    <row r="15" spans="1:22" ht="12.75">
      <c r="A15" s="54" t="s">
        <v>61</v>
      </c>
      <c r="B15" s="18">
        <v>160</v>
      </c>
      <c r="C15" s="18">
        <v>200</v>
      </c>
      <c r="D15" s="24">
        <v>6.61</v>
      </c>
      <c r="E15" s="24">
        <v>6.61</v>
      </c>
      <c r="F15" s="24">
        <v>10.24</v>
      </c>
      <c r="G15" s="33">
        <v>124.2</v>
      </c>
      <c r="H15" s="24">
        <v>0.1</v>
      </c>
      <c r="I15" s="24">
        <v>0.1</v>
      </c>
      <c r="J15" s="24">
        <v>70.02</v>
      </c>
      <c r="K15" s="24">
        <v>73.1</v>
      </c>
      <c r="L15" s="24">
        <v>2.05</v>
      </c>
      <c r="M15" s="24">
        <v>8.26</v>
      </c>
      <c r="N15" s="24">
        <v>8.1</v>
      </c>
      <c r="O15" s="24">
        <v>12.8</v>
      </c>
      <c r="P15" s="33">
        <v>155.19</v>
      </c>
      <c r="Q15" s="24">
        <v>0.13</v>
      </c>
      <c r="R15" s="24">
        <v>0.13</v>
      </c>
      <c r="S15" s="24">
        <v>87.53</v>
      </c>
      <c r="T15" s="24">
        <v>91.49</v>
      </c>
      <c r="U15" s="24">
        <v>2.56</v>
      </c>
      <c r="V15" s="55">
        <v>91</v>
      </c>
    </row>
    <row r="16" spans="1:22" ht="25.5">
      <c r="A16" s="54" t="s">
        <v>35</v>
      </c>
      <c r="B16" s="18">
        <v>180</v>
      </c>
      <c r="C16" s="18">
        <v>200</v>
      </c>
      <c r="D16" s="24">
        <v>1.23</v>
      </c>
      <c r="E16" s="24">
        <v>1.39</v>
      </c>
      <c r="F16" s="24">
        <v>12.75</v>
      </c>
      <c r="G16" s="33">
        <v>53.68</v>
      </c>
      <c r="H16" s="24">
        <v>0.01</v>
      </c>
      <c r="I16" s="24">
        <v>0</v>
      </c>
      <c r="J16" s="24">
        <v>5.58</v>
      </c>
      <c r="K16" s="24">
        <v>7.99</v>
      </c>
      <c r="L16" s="24">
        <v>1.04</v>
      </c>
      <c r="M16" s="24">
        <v>1.39</v>
      </c>
      <c r="N16" s="24">
        <v>0.19</v>
      </c>
      <c r="O16" s="24">
        <v>14.21</v>
      </c>
      <c r="P16" s="33">
        <v>59.87</v>
      </c>
      <c r="Q16" s="24">
        <v>0.01</v>
      </c>
      <c r="R16" s="24">
        <v>0</v>
      </c>
      <c r="S16" s="24">
        <v>6.33</v>
      </c>
      <c r="T16" s="24">
        <v>8.99</v>
      </c>
      <c r="U16" s="24">
        <v>1.16</v>
      </c>
      <c r="V16" s="55">
        <v>23</v>
      </c>
    </row>
    <row r="17" spans="1:22" s="30" customFormat="1" ht="12.75">
      <c r="A17" s="54" t="s">
        <v>9</v>
      </c>
      <c r="B17" s="18">
        <v>35</v>
      </c>
      <c r="C17" s="18">
        <v>45</v>
      </c>
      <c r="D17" s="24">
        <v>2.31</v>
      </c>
      <c r="E17" s="24">
        <v>0.42</v>
      </c>
      <c r="F17" s="24">
        <v>15.05</v>
      </c>
      <c r="G17" s="25">
        <v>70.7</v>
      </c>
      <c r="H17" s="32">
        <v>0.06</v>
      </c>
      <c r="I17" s="24">
        <v>0.03</v>
      </c>
      <c r="J17" s="24">
        <v>0</v>
      </c>
      <c r="K17" s="24">
        <v>18.9</v>
      </c>
      <c r="L17" s="24">
        <v>1.16</v>
      </c>
      <c r="M17" s="24">
        <v>2.97</v>
      </c>
      <c r="N17" s="24">
        <v>0.54</v>
      </c>
      <c r="O17" s="24">
        <v>19.35</v>
      </c>
      <c r="P17" s="33">
        <v>90.9</v>
      </c>
      <c r="Q17" s="32">
        <v>0.07</v>
      </c>
      <c r="R17" s="24">
        <v>0.04</v>
      </c>
      <c r="S17" s="24">
        <v>0</v>
      </c>
      <c r="T17" s="24">
        <v>24.3</v>
      </c>
      <c r="U17" s="24">
        <v>1.49</v>
      </c>
      <c r="V17" s="55" t="s">
        <v>20</v>
      </c>
    </row>
    <row r="18" spans="1:22" ht="12.75">
      <c r="A18" s="53" t="s">
        <v>83</v>
      </c>
      <c r="B18" s="73">
        <f>B17+B16+B15+B14</f>
        <v>555</v>
      </c>
      <c r="C18" s="73">
        <f>C17+C16+C15+C14</f>
        <v>645</v>
      </c>
      <c r="D18" s="116">
        <f>D17+D16+D15+D14</f>
        <v>15.760000000000002</v>
      </c>
      <c r="E18" s="116">
        <f aca="true" t="shared" si="1" ref="E18:U18">E17+E16+E15+E14</f>
        <v>16.73</v>
      </c>
      <c r="F18" s="116">
        <f t="shared" si="1"/>
        <v>51.14</v>
      </c>
      <c r="G18" s="116">
        <f t="shared" si="1"/>
        <v>401.99</v>
      </c>
      <c r="H18" s="116">
        <f t="shared" si="1"/>
        <v>0.25</v>
      </c>
      <c r="I18" s="116">
        <f t="shared" si="1"/>
        <v>0.2</v>
      </c>
      <c r="J18" s="116">
        <f t="shared" si="1"/>
        <v>83.63</v>
      </c>
      <c r="K18" s="116">
        <f t="shared" si="1"/>
        <v>117.08</v>
      </c>
      <c r="L18" s="116">
        <f t="shared" si="1"/>
        <v>5.51</v>
      </c>
      <c r="M18" s="116">
        <f t="shared" si="1"/>
        <v>20.200000000000003</v>
      </c>
      <c r="N18" s="116">
        <f t="shared" si="1"/>
        <v>19.5</v>
      </c>
      <c r="O18" s="116">
        <f t="shared" si="1"/>
        <v>61.46</v>
      </c>
      <c r="P18" s="116">
        <f t="shared" si="1"/>
        <v>489.23</v>
      </c>
      <c r="Q18" s="116">
        <f t="shared" si="1"/>
        <v>0.30000000000000004</v>
      </c>
      <c r="R18" s="116">
        <f t="shared" si="1"/>
        <v>0.26</v>
      </c>
      <c r="S18" s="116">
        <f t="shared" si="1"/>
        <v>102.71</v>
      </c>
      <c r="T18" s="116">
        <f t="shared" si="1"/>
        <v>144.34</v>
      </c>
      <c r="U18" s="116">
        <f t="shared" si="1"/>
        <v>6.8</v>
      </c>
      <c r="V18" s="53"/>
    </row>
    <row r="19" spans="1:22" ht="12.75">
      <c r="A19" s="43"/>
      <c r="B19" s="18"/>
      <c r="C19" s="18"/>
      <c r="D19" s="24"/>
      <c r="E19" s="24"/>
      <c r="F19" s="24"/>
      <c r="G19" s="33"/>
      <c r="H19" s="32"/>
      <c r="I19" s="24"/>
      <c r="J19" s="24"/>
      <c r="K19" s="24"/>
      <c r="L19" s="24"/>
      <c r="M19" s="24"/>
      <c r="N19" s="24"/>
      <c r="O19" s="24"/>
      <c r="P19" s="25"/>
      <c r="Q19" s="32"/>
      <c r="R19" s="24"/>
      <c r="S19" s="24"/>
      <c r="T19" s="24"/>
      <c r="U19" s="24"/>
      <c r="V19" s="55"/>
    </row>
    <row r="20" spans="1:22" ht="12.75">
      <c r="A20" s="55" t="s">
        <v>21</v>
      </c>
      <c r="B20" s="55"/>
      <c r="C20" s="55"/>
      <c r="D20" s="43"/>
      <c r="E20" s="43"/>
      <c r="F20" s="43"/>
      <c r="G20" s="55"/>
      <c r="H20" s="32"/>
      <c r="I20" s="43"/>
      <c r="J20" s="43"/>
      <c r="K20" s="43"/>
      <c r="L20" s="43"/>
      <c r="M20" s="43"/>
      <c r="N20" s="43"/>
      <c r="O20" s="43"/>
      <c r="P20" s="55"/>
      <c r="Q20" s="32"/>
      <c r="R20" s="43"/>
      <c r="S20" s="43"/>
      <c r="T20" s="43"/>
      <c r="U20" s="43"/>
      <c r="V20" s="55"/>
    </row>
    <row r="21" spans="1:22" ht="38.25">
      <c r="A21" s="54" t="s">
        <v>94</v>
      </c>
      <c r="B21" s="18">
        <v>40</v>
      </c>
      <c r="C21" s="18">
        <v>60</v>
      </c>
      <c r="D21" s="32">
        <v>0.71</v>
      </c>
      <c r="E21" s="24">
        <v>2.5</v>
      </c>
      <c r="F21" s="24">
        <v>3.87</v>
      </c>
      <c r="G21" s="25">
        <v>41.06</v>
      </c>
      <c r="H21" s="24">
        <v>0.03</v>
      </c>
      <c r="I21" s="24">
        <v>0.02</v>
      </c>
      <c r="J21" s="24">
        <v>3.16</v>
      </c>
      <c r="K21" s="24">
        <v>6.54</v>
      </c>
      <c r="L21" s="24">
        <v>0.3</v>
      </c>
      <c r="M21" s="32">
        <v>1.06</v>
      </c>
      <c r="N21" s="24">
        <v>3.75</v>
      </c>
      <c r="O21" s="24">
        <v>5.8</v>
      </c>
      <c r="P21" s="25">
        <v>61.6</v>
      </c>
      <c r="Q21" s="24">
        <v>0.04</v>
      </c>
      <c r="R21" s="24">
        <v>0.02</v>
      </c>
      <c r="S21" s="24">
        <v>4.7</v>
      </c>
      <c r="T21" s="24">
        <v>9.81</v>
      </c>
      <c r="U21" s="24">
        <v>0.4</v>
      </c>
      <c r="V21" s="55">
        <v>124</v>
      </c>
    </row>
    <row r="22" spans="1:22" ht="25.5">
      <c r="A22" s="64" t="s">
        <v>155</v>
      </c>
      <c r="B22" s="4">
        <v>100</v>
      </c>
      <c r="C22" s="4">
        <v>100</v>
      </c>
      <c r="D22" s="90">
        <v>6.94</v>
      </c>
      <c r="E22" s="90">
        <v>9.47</v>
      </c>
      <c r="F22" s="90">
        <v>37.7</v>
      </c>
      <c r="G22" s="171">
        <v>266.9</v>
      </c>
      <c r="H22" s="90">
        <v>0.07</v>
      </c>
      <c r="I22" s="90">
        <v>0.04</v>
      </c>
      <c r="J22" s="90">
        <v>0.61</v>
      </c>
      <c r="K22" s="90">
        <v>8.02</v>
      </c>
      <c r="L22" s="90">
        <v>0.55</v>
      </c>
      <c r="M22" s="90">
        <v>6.94</v>
      </c>
      <c r="N22" s="90">
        <v>9.47</v>
      </c>
      <c r="O22" s="90">
        <v>37.7</v>
      </c>
      <c r="P22" s="171">
        <v>266.9</v>
      </c>
      <c r="Q22" s="90">
        <v>0.07</v>
      </c>
      <c r="R22" s="90">
        <v>0.04</v>
      </c>
      <c r="S22" s="90">
        <v>0.61</v>
      </c>
      <c r="T22" s="90">
        <v>8.02</v>
      </c>
      <c r="U22" s="90">
        <v>0.55</v>
      </c>
      <c r="V22" s="55">
        <v>144</v>
      </c>
    </row>
    <row r="23" spans="1:22" ht="25.5">
      <c r="A23" s="54" t="s">
        <v>156</v>
      </c>
      <c r="B23" s="55">
        <v>180</v>
      </c>
      <c r="C23" s="55">
        <v>200</v>
      </c>
      <c r="D23" s="43">
        <v>0.41</v>
      </c>
      <c r="E23" s="24">
        <v>0</v>
      </c>
      <c r="F23" s="43">
        <v>19.97</v>
      </c>
      <c r="G23" s="55">
        <v>81.48</v>
      </c>
      <c r="H23" s="24">
        <v>0.009</v>
      </c>
      <c r="I23" s="24">
        <v>0</v>
      </c>
      <c r="J23" s="24">
        <v>0</v>
      </c>
      <c r="K23" s="43">
        <v>43.2</v>
      </c>
      <c r="L23" s="24">
        <v>0</v>
      </c>
      <c r="M23" s="43">
        <v>0.9</v>
      </c>
      <c r="N23" s="24">
        <v>0</v>
      </c>
      <c r="O23" s="43">
        <v>23.5</v>
      </c>
      <c r="P23" s="55">
        <v>95.95</v>
      </c>
      <c r="Q23" s="24">
        <v>0</v>
      </c>
      <c r="R23" s="24">
        <v>0</v>
      </c>
      <c r="S23" s="24">
        <v>0</v>
      </c>
      <c r="T23" s="43">
        <v>52.8</v>
      </c>
      <c r="U23" s="24">
        <v>0</v>
      </c>
      <c r="V23" s="55">
        <v>22</v>
      </c>
    </row>
    <row r="24" spans="1:22" s="30" customFormat="1" ht="12.75">
      <c r="A24" s="110" t="s">
        <v>24</v>
      </c>
      <c r="B24" s="19">
        <v>150</v>
      </c>
      <c r="C24" s="111">
        <v>160</v>
      </c>
      <c r="D24" s="41">
        <v>1.13</v>
      </c>
      <c r="E24" s="41">
        <v>0</v>
      </c>
      <c r="F24" s="41">
        <v>18.75</v>
      </c>
      <c r="G24" s="83">
        <v>77.09</v>
      </c>
      <c r="H24" s="41">
        <v>0.04</v>
      </c>
      <c r="I24" s="41">
        <v>0.05</v>
      </c>
      <c r="J24" s="41">
        <v>31.26</v>
      </c>
      <c r="K24" s="41">
        <v>27.32</v>
      </c>
      <c r="L24" s="41">
        <v>1.92</v>
      </c>
      <c r="M24" s="41">
        <v>1.28</v>
      </c>
      <c r="N24" s="41">
        <v>0</v>
      </c>
      <c r="O24" s="112">
        <v>21.12</v>
      </c>
      <c r="P24" s="42">
        <v>86.8</v>
      </c>
      <c r="Q24" s="41">
        <v>0.048</v>
      </c>
      <c r="R24" s="41">
        <v>0.06</v>
      </c>
      <c r="S24" s="41">
        <v>35.2</v>
      </c>
      <c r="T24" s="41">
        <v>30.8</v>
      </c>
      <c r="U24" s="48">
        <v>2.16</v>
      </c>
      <c r="V24" s="72">
        <v>130</v>
      </c>
    </row>
    <row r="25" spans="1:22" ht="12.75">
      <c r="A25" s="53" t="s">
        <v>85</v>
      </c>
      <c r="B25" s="73">
        <f>B24+B23+B22+B21</f>
        <v>470</v>
      </c>
      <c r="C25" s="73">
        <f>C24+C23+C22+C21</f>
        <v>520</v>
      </c>
      <c r="D25" s="119">
        <f>D24+D23+D22+D21</f>
        <v>9.190000000000001</v>
      </c>
      <c r="E25" s="119">
        <f aca="true" t="shared" si="2" ref="E25:U25">E24+E23+E22+E21</f>
        <v>11.97</v>
      </c>
      <c r="F25" s="119">
        <f t="shared" si="2"/>
        <v>80.29</v>
      </c>
      <c r="G25" s="119">
        <f t="shared" si="2"/>
        <v>466.53</v>
      </c>
      <c r="H25" s="119">
        <f t="shared" si="2"/>
        <v>0.14900000000000002</v>
      </c>
      <c r="I25" s="119">
        <f t="shared" si="2"/>
        <v>0.11</v>
      </c>
      <c r="J25" s="119">
        <f t="shared" si="2"/>
        <v>35.03</v>
      </c>
      <c r="K25" s="119">
        <f t="shared" si="2"/>
        <v>85.08000000000001</v>
      </c>
      <c r="L25" s="119">
        <f t="shared" si="2"/>
        <v>2.7699999999999996</v>
      </c>
      <c r="M25" s="119">
        <f t="shared" si="2"/>
        <v>10.180000000000001</v>
      </c>
      <c r="N25" s="119">
        <f t="shared" si="2"/>
        <v>13.22</v>
      </c>
      <c r="O25" s="119">
        <f t="shared" si="2"/>
        <v>88.12</v>
      </c>
      <c r="P25" s="119">
        <f t="shared" si="2"/>
        <v>511.25</v>
      </c>
      <c r="Q25" s="119">
        <f t="shared" si="2"/>
        <v>0.158</v>
      </c>
      <c r="R25" s="119">
        <f t="shared" si="2"/>
        <v>0.12000000000000001</v>
      </c>
      <c r="S25" s="119">
        <f t="shared" si="2"/>
        <v>40.510000000000005</v>
      </c>
      <c r="T25" s="119">
        <f t="shared" si="2"/>
        <v>101.42999999999999</v>
      </c>
      <c r="U25" s="119">
        <f t="shared" si="2"/>
        <v>3.11</v>
      </c>
      <c r="V25" s="53"/>
    </row>
    <row r="26" spans="1:22" ht="13.5" customHeight="1">
      <c r="A26" s="53"/>
      <c r="B26" s="73"/>
      <c r="C26" s="155"/>
      <c r="D26" s="119"/>
      <c r="E26" s="74"/>
      <c r="F26" s="74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74"/>
      <c r="R26" s="74"/>
      <c r="S26" s="74"/>
      <c r="T26" s="74"/>
      <c r="U26" s="74"/>
      <c r="V26" s="53"/>
    </row>
    <row r="27" spans="1:22" ht="13.5" customHeight="1">
      <c r="A27" s="27" t="s">
        <v>84</v>
      </c>
      <c r="B27" s="178">
        <f>B25+B18+B11+B8</f>
        <v>1530</v>
      </c>
      <c r="C27" s="178">
        <f>C25+C18+C11+C8</f>
        <v>1750</v>
      </c>
      <c r="D27" s="177">
        <f>D25+D18+D11+D8</f>
        <v>41.370000000000005</v>
      </c>
      <c r="E27" s="177">
        <f aca="true" t="shared" si="3" ref="E27:U27">E25+E18+E11+E8</f>
        <v>48.870000000000005</v>
      </c>
      <c r="F27" s="177">
        <f t="shared" si="3"/>
        <v>177.69</v>
      </c>
      <c r="G27" s="177">
        <f t="shared" si="3"/>
        <v>1333.67</v>
      </c>
      <c r="H27" s="177">
        <f t="shared" si="3"/>
        <v>0.613</v>
      </c>
      <c r="I27" s="177">
        <f t="shared" si="3"/>
        <v>0.9</v>
      </c>
      <c r="J27" s="177">
        <f t="shared" si="3"/>
        <v>122.80999999999999</v>
      </c>
      <c r="K27" s="177">
        <f t="shared" si="3"/>
        <v>742.23</v>
      </c>
      <c r="L27" s="177">
        <f t="shared" si="3"/>
        <v>10.45</v>
      </c>
      <c r="M27" s="177">
        <f t="shared" si="3"/>
        <v>50.410000000000004</v>
      </c>
      <c r="N27" s="177">
        <f t="shared" si="3"/>
        <v>56.709999999999994</v>
      </c>
      <c r="O27" s="177">
        <f t="shared" si="3"/>
        <v>208.56</v>
      </c>
      <c r="P27" s="177">
        <f t="shared" si="3"/>
        <v>1527.42</v>
      </c>
      <c r="Q27" s="177">
        <f t="shared" si="3"/>
        <v>0.7330000000000001</v>
      </c>
      <c r="R27" s="177">
        <f t="shared" si="3"/>
        <v>1.0830000000000002</v>
      </c>
      <c r="S27" s="177">
        <f t="shared" si="3"/>
        <v>148.55</v>
      </c>
      <c r="T27" s="177">
        <f t="shared" si="3"/>
        <v>874.5</v>
      </c>
      <c r="U27" s="177">
        <f t="shared" si="3"/>
        <v>12.85</v>
      </c>
      <c r="V27" s="27"/>
    </row>
    <row r="28" spans="3:17" ht="13.5" customHeight="1"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"/>
    </row>
  </sheetData>
  <sheetProtection/>
  <mergeCells count="11">
    <mergeCell ref="A1:V1"/>
    <mergeCell ref="M2:P2"/>
    <mergeCell ref="Q2:S2"/>
    <mergeCell ref="T2:U2"/>
    <mergeCell ref="V2:V3"/>
    <mergeCell ref="D2:G2"/>
    <mergeCell ref="A2:A3"/>
    <mergeCell ref="B2:B3"/>
    <mergeCell ref="C2:C3"/>
    <mergeCell ref="H2:J2"/>
    <mergeCell ref="K2:L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3">
      <selection activeCell="A24" sqref="A24:C29"/>
    </sheetView>
  </sheetViews>
  <sheetFormatPr defaultColWidth="5.75390625" defaultRowHeight="13.5" customHeight="1"/>
  <cols>
    <col min="1" max="1" width="27.25390625" style="1" customWidth="1"/>
    <col min="2" max="2" width="6.375" style="1" customWidth="1"/>
    <col min="3" max="3" width="6.875" style="1" customWidth="1"/>
    <col min="4" max="4" width="7.25390625" style="1" bestFit="1" customWidth="1"/>
    <col min="5" max="5" width="6.25390625" style="1" bestFit="1" customWidth="1"/>
    <col min="6" max="6" width="7.25390625" style="1" bestFit="1" customWidth="1"/>
    <col min="7" max="7" width="8.375" style="1" customWidth="1"/>
    <col min="8" max="8" width="4.875" style="1" customWidth="1"/>
    <col min="9" max="9" width="4.75390625" style="1" customWidth="1"/>
    <col min="10" max="10" width="7.25390625" style="1" bestFit="1" customWidth="1"/>
    <col min="11" max="11" width="7.625" style="1" bestFit="1" customWidth="1"/>
    <col min="12" max="12" width="4.75390625" style="1" customWidth="1"/>
    <col min="13" max="13" width="6.625" style="1" bestFit="1" customWidth="1"/>
    <col min="14" max="14" width="7.25390625" style="1" bestFit="1" customWidth="1"/>
    <col min="15" max="15" width="6.625" style="1" bestFit="1" customWidth="1"/>
    <col min="16" max="16" width="8.625" style="1" bestFit="1" customWidth="1"/>
    <col min="17" max="18" width="5.375" style="1" customWidth="1"/>
    <col min="19" max="19" width="5.625" style="1" bestFit="1" customWidth="1"/>
    <col min="20" max="20" width="7.625" style="1" bestFit="1" customWidth="1"/>
    <col min="21" max="21" width="7.25390625" style="1" bestFit="1" customWidth="1"/>
    <col min="22" max="22" width="6.375" style="1" customWidth="1"/>
    <col min="23" max="16384" width="5.75390625" style="1" customWidth="1"/>
  </cols>
  <sheetData>
    <row r="1" spans="1:22" ht="13.5" customHeight="1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3.5" customHeight="1">
      <c r="A2" s="196" t="s">
        <v>0</v>
      </c>
      <c r="B2" s="196" t="s">
        <v>28</v>
      </c>
      <c r="C2" s="196" t="s">
        <v>29</v>
      </c>
      <c r="D2" s="181" t="s">
        <v>1</v>
      </c>
      <c r="E2" s="183"/>
      <c r="F2" s="183"/>
      <c r="G2" s="182"/>
      <c r="H2" s="196" t="s">
        <v>10</v>
      </c>
      <c r="I2" s="196"/>
      <c r="J2" s="196"/>
      <c r="K2" s="196" t="s">
        <v>16</v>
      </c>
      <c r="L2" s="196"/>
      <c r="M2" s="196" t="s">
        <v>2</v>
      </c>
      <c r="N2" s="196"/>
      <c r="O2" s="196"/>
      <c r="P2" s="196"/>
      <c r="Q2" s="196" t="s">
        <v>10</v>
      </c>
      <c r="R2" s="196"/>
      <c r="S2" s="196"/>
      <c r="T2" s="196" t="s">
        <v>16</v>
      </c>
      <c r="U2" s="196"/>
      <c r="V2" s="196" t="s">
        <v>38</v>
      </c>
    </row>
    <row r="3" spans="1:22" ht="38.25" customHeight="1">
      <c r="A3" s="196"/>
      <c r="B3" s="196"/>
      <c r="C3" s="196"/>
      <c r="D3" s="159" t="s">
        <v>3</v>
      </c>
      <c r="E3" s="159" t="s">
        <v>4</v>
      </c>
      <c r="F3" s="159" t="s">
        <v>5</v>
      </c>
      <c r="G3" s="159" t="s">
        <v>6</v>
      </c>
      <c r="H3" s="159" t="s">
        <v>11</v>
      </c>
      <c r="I3" s="159" t="s">
        <v>12</v>
      </c>
      <c r="J3" s="159" t="s">
        <v>13</v>
      </c>
      <c r="K3" s="159" t="s">
        <v>14</v>
      </c>
      <c r="L3" s="159" t="s">
        <v>15</v>
      </c>
      <c r="M3" s="159" t="s">
        <v>3</v>
      </c>
      <c r="N3" s="159" t="s">
        <v>4</v>
      </c>
      <c r="O3" s="159" t="s">
        <v>5</v>
      </c>
      <c r="P3" s="159" t="s">
        <v>6</v>
      </c>
      <c r="Q3" s="159" t="s">
        <v>11</v>
      </c>
      <c r="R3" s="159" t="s">
        <v>12</v>
      </c>
      <c r="S3" s="159" t="s">
        <v>13</v>
      </c>
      <c r="T3" s="159" t="s">
        <v>14</v>
      </c>
      <c r="U3" s="159" t="s">
        <v>15</v>
      </c>
      <c r="V3" s="196"/>
    </row>
    <row r="4" spans="1:22" ht="13.5" customHeight="1">
      <c r="A4" s="55" t="s">
        <v>7</v>
      </c>
      <c r="B4" s="55"/>
      <c r="C4" s="55"/>
      <c r="D4" s="43"/>
      <c r="E4" s="43"/>
      <c r="F4" s="43"/>
      <c r="G4" s="43"/>
      <c r="H4" s="32"/>
      <c r="I4" s="43"/>
      <c r="J4" s="43"/>
      <c r="K4" s="43"/>
      <c r="L4" s="43"/>
      <c r="M4" s="43"/>
      <c r="N4" s="43"/>
      <c r="O4" s="43"/>
      <c r="P4" s="55"/>
      <c r="Q4" s="32"/>
      <c r="R4" s="43"/>
      <c r="S4" s="43"/>
      <c r="T4" s="43"/>
      <c r="U4" s="43"/>
      <c r="V4" s="55"/>
    </row>
    <row r="5" spans="1:22" ht="27" customHeight="1">
      <c r="A5" s="120" t="s">
        <v>157</v>
      </c>
      <c r="B5" s="4">
        <v>130</v>
      </c>
      <c r="C5" s="4">
        <v>150</v>
      </c>
      <c r="D5" s="46">
        <v>3.71</v>
      </c>
      <c r="E5" s="31">
        <v>3.41</v>
      </c>
      <c r="F5" s="31">
        <v>11.21</v>
      </c>
      <c r="G5" s="47">
        <v>93.04</v>
      </c>
      <c r="H5" s="46">
        <v>0.05</v>
      </c>
      <c r="I5" s="31">
        <v>0.13</v>
      </c>
      <c r="J5" s="31">
        <v>0.6</v>
      </c>
      <c r="K5" s="172">
        <v>101.76</v>
      </c>
      <c r="L5" s="31">
        <v>0.24</v>
      </c>
      <c r="M5" s="46">
        <v>4.28</v>
      </c>
      <c r="N5" s="31">
        <v>3.94</v>
      </c>
      <c r="O5" s="31">
        <v>12.94</v>
      </c>
      <c r="P5" s="47">
        <v>107.35</v>
      </c>
      <c r="Q5" s="46">
        <v>0.05</v>
      </c>
      <c r="R5" s="31">
        <v>0.15</v>
      </c>
      <c r="S5" s="31">
        <v>0.68</v>
      </c>
      <c r="T5" s="172">
        <v>117.42</v>
      </c>
      <c r="U5" s="31">
        <v>0.28</v>
      </c>
      <c r="V5" s="55">
        <v>9</v>
      </c>
    </row>
    <row r="6" spans="1:22" ht="15.75" customHeight="1">
      <c r="A6" s="54" t="s">
        <v>96</v>
      </c>
      <c r="B6" s="18">
        <v>180</v>
      </c>
      <c r="C6" s="18">
        <v>200</v>
      </c>
      <c r="D6" s="24">
        <v>2.95</v>
      </c>
      <c r="E6" s="24">
        <v>3.05</v>
      </c>
      <c r="F6" s="24">
        <v>11.01</v>
      </c>
      <c r="G6" s="33">
        <v>83.14</v>
      </c>
      <c r="H6" s="24">
        <v>0.02</v>
      </c>
      <c r="I6" s="24">
        <v>0.11</v>
      </c>
      <c r="J6" s="24">
        <v>0</v>
      </c>
      <c r="K6" s="24">
        <v>116.48</v>
      </c>
      <c r="L6" s="24">
        <v>0.5</v>
      </c>
      <c r="M6" s="24">
        <v>3.28</v>
      </c>
      <c r="N6" s="24">
        <v>3.38</v>
      </c>
      <c r="O6" s="24">
        <v>12.44</v>
      </c>
      <c r="P6" s="33">
        <v>93.23</v>
      </c>
      <c r="Q6" s="24">
        <v>0.024</v>
      </c>
      <c r="R6" s="24">
        <v>0.13</v>
      </c>
      <c r="S6" s="24">
        <v>0</v>
      </c>
      <c r="T6" s="24">
        <v>129.6</v>
      </c>
      <c r="U6" s="24">
        <v>0.6</v>
      </c>
      <c r="V6" s="55">
        <v>29</v>
      </c>
    </row>
    <row r="7" spans="1:22" ht="12.75">
      <c r="A7" s="54" t="s">
        <v>25</v>
      </c>
      <c r="B7" s="18">
        <v>30</v>
      </c>
      <c r="C7" s="18">
        <v>40</v>
      </c>
      <c r="D7" s="24">
        <v>2.28</v>
      </c>
      <c r="E7" s="24">
        <v>0.24</v>
      </c>
      <c r="F7" s="115">
        <v>14.76</v>
      </c>
      <c r="G7" s="18">
        <v>70.5</v>
      </c>
      <c r="H7" s="24">
        <v>0.033</v>
      </c>
      <c r="I7" s="24">
        <v>0.009</v>
      </c>
      <c r="J7" s="24">
        <v>0</v>
      </c>
      <c r="K7" s="24">
        <v>6</v>
      </c>
      <c r="L7" s="24">
        <v>0.33</v>
      </c>
      <c r="M7" s="24">
        <v>0.32</v>
      </c>
      <c r="N7" s="115">
        <v>0.32</v>
      </c>
      <c r="O7" s="32">
        <v>19.68</v>
      </c>
      <c r="P7" s="25">
        <v>94</v>
      </c>
      <c r="Q7" s="24">
        <v>0.044</v>
      </c>
      <c r="R7" s="24">
        <v>0.012</v>
      </c>
      <c r="S7" s="24">
        <v>0</v>
      </c>
      <c r="T7" s="24">
        <v>8</v>
      </c>
      <c r="U7" s="32">
        <v>0.44</v>
      </c>
      <c r="V7" s="55" t="s">
        <v>20</v>
      </c>
    </row>
    <row r="8" spans="1:22" ht="12.75">
      <c r="A8" s="54" t="s">
        <v>77</v>
      </c>
      <c r="B8" s="18">
        <v>10</v>
      </c>
      <c r="C8" s="18">
        <v>12</v>
      </c>
      <c r="D8" s="24">
        <v>2.56</v>
      </c>
      <c r="E8" s="24">
        <v>2.61</v>
      </c>
      <c r="F8" s="24">
        <v>0</v>
      </c>
      <c r="G8" s="33">
        <v>34.3</v>
      </c>
      <c r="H8" s="32">
        <v>0.01</v>
      </c>
      <c r="I8" s="24">
        <v>0.037</v>
      </c>
      <c r="J8" s="24">
        <v>0.07</v>
      </c>
      <c r="K8" s="24">
        <v>90</v>
      </c>
      <c r="L8" s="24">
        <v>0.09</v>
      </c>
      <c r="M8" s="24">
        <v>3.9</v>
      </c>
      <c r="N8" s="24">
        <v>3.91</v>
      </c>
      <c r="O8" s="24">
        <v>0</v>
      </c>
      <c r="P8" s="33">
        <v>51.45</v>
      </c>
      <c r="Q8" s="32">
        <v>0.008</v>
      </c>
      <c r="R8" s="24">
        <v>0.04</v>
      </c>
      <c r="S8" s="24">
        <v>0.09</v>
      </c>
      <c r="T8" s="24">
        <v>135.04</v>
      </c>
      <c r="U8" s="24">
        <v>0.11</v>
      </c>
      <c r="V8" s="55">
        <v>129</v>
      </c>
    </row>
    <row r="9" spans="1:22" ht="13.5" customHeight="1">
      <c r="A9" s="53" t="s">
        <v>82</v>
      </c>
      <c r="B9" s="73">
        <f>SUM(B5:B8)</f>
        <v>350</v>
      </c>
      <c r="C9" s="73">
        <f>SUM(C5:C8)</f>
        <v>402</v>
      </c>
      <c r="D9" s="119">
        <f>D8+D7+D6+D5</f>
        <v>11.5</v>
      </c>
      <c r="E9" s="119">
        <f aca="true" t="shared" si="0" ref="E9:U9">E8+E7+E6+E5</f>
        <v>9.309999999999999</v>
      </c>
      <c r="F9" s="119">
        <f t="shared" si="0"/>
        <v>36.980000000000004</v>
      </c>
      <c r="G9" s="119">
        <f t="shared" si="0"/>
        <v>280.98</v>
      </c>
      <c r="H9" s="119">
        <f t="shared" si="0"/>
        <v>0.113</v>
      </c>
      <c r="I9" s="119">
        <f t="shared" si="0"/>
        <v>0.28600000000000003</v>
      </c>
      <c r="J9" s="119">
        <f t="shared" si="0"/>
        <v>0.6699999999999999</v>
      </c>
      <c r="K9" s="119">
        <f t="shared" si="0"/>
        <v>314.24</v>
      </c>
      <c r="L9" s="119">
        <f t="shared" si="0"/>
        <v>1.1600000000000001</v>
      </c>
      <c r="M9" s="119">
        <f t="shared" si="0"/>
        <v>11.780000000000001</v>
      </c>
      <c r="N9" s="119">
        <f t="shared" si="0"/>
        <v>11.55</v>
      </c>
      <c r="O9" s="119">
        <f t="shared" si="0"/>
        <v>45.059999999999995</v>
      </c>
      <c r="P9" s="119">
        <f t="shared" si="0"/>
        <v>346.03</v>
      </c>
      <c r="Q9" s="119">
        <f t="shared" si="0"/>
        <v>0.126</v>
      </c>
      <c r="R9" s="119">
        <f t="shared" si="0"/>
        <v>0.33199999999999996</v>
      </c>
      <c r="S9" s="119">
        <f t="shared" si="0"/>
        <v>0.77</v>
      </c>
      <c r="T9" s="119">
        <f t="shared" si="0"/>
        <v>390.06</v>
      </c>
      <c r="U9" s="119">
        <f t="shared" si="0"/>
        <v>1.43</v>
      </c>
      <c r="V9" s="55"/>
    </row>
    <row r="10" spans="1:22" ht="13.5" customHeight="1">
      <c r="A10" s="43"/>
      <c r="B10" s="18"/>
      <c r="C10" s="18"/>
      <c r="D10" s="24"/>
      <c r="E10" s="24"/>
      <c r="F10" s="24"/>
      <c r="G10" s="33"/>
      <c r="H10" s="24"/>
      <c r="I10" s="24"/>
      <c r="J10" s="24"/>
      <c r="K10" s="24"/>
      <c r="L10" s="24"/>
      <c r="M10" s="24"/>
      <c r="N10" s="24"/>
      <c r="O10" s="24"/>
      <c r="P10" s="33"/>
      <c r="Q10" s="24"/>
      <c r="R10" s="24"/>
      <c r="S10" s="24"/>
      <c r="T10" s="24"/>
      <c r="U10" s="24"/>
      <c r="V10" s="55"/>
    </row>
    <row r="11" spans="1:22" ht="13.5" customHeight="1">
      <c r="A11" s="55" t="s">
        <v>17</v>
      </c>
      <c r="B11" s="67"/>
      <c r="C11" s="67"/>
      <c r="D11" s="32"/>
      <c r="E11" s="24"/>
      <c r="F11" s="24"/>
      <c r="G11" s="33"/>
      <c r="H11" s="24"/>
      <c r="I11" s="115"/>
      <c r="J11" s="24"/>
      <c r="K11" s="24"/>
      <c r="L11" s="24"/>
      <c r="M11" s="24"/>
      <c r="N11" s="24"/>
      <c r="O11" s="24"/>
      <c r="P11" s="33"/>
      <c r="Q11" s="32"/>
      <c r="R11" s="24"/>
      <c r="S11" s="24"/>
      <c r="T11" s="24"/>
      <c r="U11" s="24"/>
      <c r="V11" s="55"/>
    </row>
    <row r="12" spans="1:22" ht="13.5" customHeight="1">
      <c r="A12" s="54" t="s">
        <v>97</v>
      </c>
      <c r="B12" s="18">
        <v>150</v>
      </c>
      <c r="C12" s="168">
        <v>180</v>
      </c>
      <c r="D12" s="24">
        <v>5.5</v>
      </c>
      <c r="E12" s="24">
        <v>3.77</v>
      </c>
      <c r="F12" s="24">
        <v>5.7</v>
      </c>
      <c r="G12" s="25">
        <v>83</v>
      </c>
      <c r="H12" s="32">
        <v>0.046</v>
      </c>
      <c r="I12" s="24">
        <v>0.22</v>
      </c>
      <c r="J12" s="24">
        <v>0.8</v>
      </c>
      <c r="K12" s="24">
        <v>187</v>
      </c>
      <c r="L12" s="90">
        <v>0.15</v>
      </c>
      <c r="M12" s="169">
        <v>6.56</v>
      </c>
      <c r="N12" s="169">
        <v>4.44</v>
      </c>
      <c r="O12" s="169">
        <v>6.84</v>
      </c>
      <c r="P12" s="169">
        <v>99.59</v>
      </c>
      <c r="Q12" s="170">
        <v>0.055</v>
      </c>
      <c r="R12" s="24">
        <v>0.26</v>
      </c>
      <c r="S12" s="24">
        <v>0.96</v>
      </c>
      <c r="T12" s="24">
        <v>211</v>
      </c>
      <c r="U12" s="24">
        <v>0.17</v>
      </c>
      <c r="V12" s="55">
        <v>26</v>
      </c>
    </row>
    <row r="13" spans="1:22" ht="13.5" customHeight="1">
      <c r="A13" s="43"/>
      <c r="B13" s="18"/>
      <c r="C13" s="18"/>
      <c r="D13" s="24"/>
      <c r="E13" s="24"/>
      <c r="F13" s="24"/>
      <c r="G13" s="25"/>
      <c r="H13" s="32"/>
      <c r="I13" s="24"/>
      <c r="J13" s="24"/>
      <c r="K13" s="24"/>
      <c r="L13" s="24"/>
      <c r="M13" s="24"/>
      <c r="N13" s="24"/>
      <c r="O13" s="24"/>
      <c r="P13" s="25"/>
      <c r="Q13" s="32"/>
      <c r="R13" s="24"/>
      <c r="S13" s="24"/>
      <c r="T13" s="24"/>
      <c r="U13" s="24"/>
      <c r="V13" s="55"/>
    </row>
    <row r="14" spans="1:22" ht="12.75">
      <c r="A14" s="55" t="s">
        <v>8</v>
      </c>
      <c r="B14" s="18"/>
      <c r="C14" s="18"/>
      <c r="D14" s="32"/>
      <c r="E14" s="24"/>
      <c r="F14" s="24"/>
      <c r="G14" s="33"/>
      <c r="H14" s="32"/>
      <c r="I14" s="115"/>
      <c r="J14" s="115"/>
      <c r="K14" s="115"/>
      <c r="L14" s="115"/>
      <c r="M14" s="24"/>
      <c r="N14" s="24"/>
      <c r="O14" s="24"/>
      <c r="P14" s="33"/>
      <c r="Q14" s="32"/>
      <c r="R14" s="115"/>
      <c r="S14" s="115"/>
      <c r="T14" s="115"/>
      <c r="U14" s="115"/>
      <c r="V14" s="55"/>
    </row>
    <row r="15" spans="1:22" ht="25.5">
      <c r="A15" s="64" t="s">
        <v>116</v>
      </c>
      <c r="B15" s="4">
        <v>40</v>
      </c>
      <c r="C15" s="65">
        <v>60</v>
      </c>
      <c r="D15" s="24">
        <v>0.3</v>
      </c>
      <c r="E15" s="24">
        <v>0.04</v>
      </c>
      <c r="F15" s="24">
        <v>1.04</v>
      </c>
      <c r="G15" s="25">
        <v>5.6</v>
      </c>
      <c r="H15" s="24">
        <v>0</v>
      </c>
      <c r="I15" s="24">
        <v>0</v>
      </c>
      <c r="J15" s="24">
        <v>4</v>
      </c>
      <c r="K15" s="24">
        <v>9.2</v>
      </c>
      <c r="L15" s="24">
        <v>0.43</v>
      </c>
      <c r="M15" s="24">
        <v>0.5</v>
      </c>
      <c r="N15" s="24">
        <v>0.06</v>
      </c>
      <c r="O15" s="24">
        <v>1.56</v>
      </c>
      <c r="P15" s="25">
        <v>8.4</v>
      </c>
      <c r="Q15" s="24">
        <v>0</v>
      </c>
      <c r="R15" s="24">
        <v>0</v>
      </c>
      <c r="S15" s="24">
        <v>6</v>
      </c>
      <c r="T15" s="24">
        <v>13.8</v>
      </c>
      <c r="U15" s="24">
        <v>0.64</v>
      </c>
      <c r="V15" s="55">
        <v>114</v>
      </c>
    </row>
    <row r="16" spans="1:22" ht="41.25" customHeight="1">
      <c r="A16" s="54" t="s">
        <v>117</v>
      </c>
      <c r="B16" s="18">
        <v>40</v>
      </c>
      <c r="C16" s="18">
        <v>60</v>
      </c>
      <c r="D16" s="24">
        <v>0.9</v>
      </c>
      <c r="E16" s="24">
        <v>0</v>
      </c>
      <c r="F16" s="24">
        <v>0.62</v>
      </c>
      <c r="G16" s="25">
        <v>7.6</v>
      </c>
      <c r="H16" s="24">
        <v>0</v>
      </c>
      <c r="I16" s="24">
        <v>0</v>
      </c>
      <c r="J16" s="24">
        <v>0</v>
      </c>
      <c r="K16" s="24">
        <v>5</v>
      </c>
      <c r="L16" s="24">
        <v>0.44</v>
      </c>
      <c r="M16" s="24">
        <v>1.35</v>
      </c>
      <c r="N16" s="24">
        <v>0</v>
      </c>
      <c r="O16" s="24">
        <v>0.93</v>
      </c>
      <c r="P16" s="25">
        <v>11.4</v>
      </c>
      <c r="Q16" s="24">
        <v>0</v>
      </c>
      <c r="R16" s="24">
        <v>0</v>
      </c>
      <c r="S16" s="24">
        <v>0</v>
      </c>
      <c r="T16" s="24">
        <v>7.5</v>
      </c>
      <c r="U16" s="24">
        <v>0.66</v>
      </c>
      <c r="V16" s="55">
        <v>116</v>
      </c>
    </row>
    <row r="17" spans="1:22" ht="13.5" customHeight="1">
      <c r="A17" s="54" t="s">
        <v>63</v>
      </c>
      <c r="B17" s="18">
        <v>180</v>
      </c>
      <c r="C17" s="18">
        <v>200</v>
      </c>
      <c r="D17" s="24">
        <v>5.44</v>
      </c>
      <c r="E17" s="24">
        <v>6.99</v>
      </c>
      <c r="F17" s="24">
        <v>9.94</v>
      </c>
      <c r="G17" s="33">
        <v>122.24</v>
      </c>
      <c r="H17" s="24">
        <v>0.09</v>
      </c>
      <c r="I17" s="24">
        <v>0.07</v>
      </c>
      <c r="J17" s="24">
        <v>16.42</v>
      </c>
      <c r="K17" s="24">
        <v>22.89</v>
      </c>
      <c r="L17" s="24">
        <v>1.32</v>
      </c>
      <c r="M17" s="24">
        <v>7.11</v>
      </c>
      <c r="N17" s="24">
        <v>8.88</v>
      </c>
      <c r="O17" s="24">
        <v>10.98</v>
      </c>
      <c r="P17" s="33">
        <v>149.99</v>
      </c>
      <c r="Q17" s="24">
        <v>0.11</v>
      </c>
      <c r="R17" s="24">
        <v>0.09</v>
      </c>
      <c r="S17" s="24">
        <v>18.1</v>
      </c>
      <c r="T17" s="24">
        <v>26.04</v>
      </c>
      <c r="U17" s="24">
        <v>1.64</v>
      </c>
      <c r="V17" s="55">
        <v>49</v>
      </c>
    </row>
    <row r="18" spans="1:22" ht="13.5" customHeight="1">
      <c r="A18" s="54" t="s">
        <v>115</v>
      </c>
      <c r="B18" s="18">
        <v>160</v>
      </c>
      <c r="C18" s="18">
        <v>200</v>
      </c>
      <c r="D18" s="24">
        <v>13.75</v>
      </c>
      <c r="E18" s="24">
        <v>18.16</v>
      </c>
      <c r="F18" s="24">
        <v>33.08</v>
      </c>
      <c r="G18" s="33">
        <v>350.63</v>
      </c>
      <c r="H18" s="24">
        <v>0.08</v>
      </c>
      <c r="I18" s="24">
        <v>0.12</v>
      </c>
      <c r="J18" s="24">
        <v>2.48</v>
      </c>
      <c r="K18" s="24">
        <v>29.1</v>
      </c>
      <c r="L18" s="24">
        <v>2.72</v>
      </c>
      <c r="M18" s="24">
        <v>16</v>
      </c>
      <c r="N18" s="24">
        <v>20.99</v>
      </c>
      <c r="O18" s="24">
        <v>38.25</v>
      </c>
      <c r="P18" s="33">
        <v>405.5</v>
      </c>
      <c r="Q18" s="24">
        <v>0.09</v>
      </c>
      <c r="R18" s="24">
        <v>0.13</v>
      </c>
      <c r="S18" s="24">
        <v>2.87</v>
      </c>
      <c r="T18" s="24">
        <v>33.65</v>
      </c>
      <c r="U18" s="24">
        <v>3.16</v>
      </c>
      <c r="V18" s="55">
        <v>80</v>
      </c>
    </row>
    <row r="19" spans="1:22" ht="13.5" customHeight="1">
      <c r="A19" s="54" t="s">
        <v>110</v>
      </c>
      <c r="B19" s="18">
        <v>200</v>
      </c>
      <c r="C19" s="18">
        <v>200</v>
      </c>
      <c r="D19" s="24">
        <v>1.16</v>
      </c>
      <c r="E19" s="24">
        <v>0</v>
      </c>
      <c r="F19" s="24">
        <v>25.52</v>
      </c>
      <c r="G19" s="33">
        <v>105.2</v>
      </c>
      <c r="H19" s="24">
        <v>0.04</v>
      </c>
      <c r="I19" s="24">
        <v>0.04</v>
      </c>
      <c r="J19" s="24">
        <v>22.16</v>
      </c>
      <c r="K19" s="24">
        <v>26</v>
      </c>
      <c r="L19" s="24">
        <v>0.41</v>
      </c>
      <c r="M19" s="24">
        <v>1.16</v>
      </c>
      <c r="N19" s="24">
        <v>0</v>
      </c>
      <c r="O19" s="24">
        <v>25.52</v>
      </c>
      <c r="P19" s="33">
        <v>105.2</v>
      </c>
      <c r="Q19" s="24">
        <v>0.04</v>
      </c>
      <c r="R19" s="24">
        <v>0.04</v>
      </c>
      <c r="S19" s="24">
        <v>22.16</v>
      </c>
      <c r="T19" s="24">
        <v>26</v>
      </c>
      <c r="U19" s="24">
        <v>0.41</v>
      </c>
      <c r="V19" s="55">
        <v>27</v>
      </c>
    </row>
    <row r="20" spans="1:22" s="30" customFormat="1" ht="12.75">
      <c r="A20" s="68" t="s">
        <v>9</v>
      </c>
      <c r="B20" s="4">
        <v>35</v>
      </c>
      <c r="C20" s="4">
        <v>45</v>
      </c>
      <c r="D20" s="38">
        <v>2.31</v>
      </c>
      <c r="E20" s="38">
        <v>0.42</v>
      </c>
      <c r="F20" s="38">
        <v>15.05</v>
      </c>
      <c r="G20" s="105">
        <v>70.7</v>
      </c>
      <c r="H20" s="37">
        <v>0.06</v>
      </c>
      <c r="I20" s="38">
        <v>0.03</v>
      </c>
      <c r="J20" s="38">
        <v>0</v>
      </c>
      <c r="K20" s="38">
        <v>18.9</v>
      </c>
      <c r="L20" s="38">
        <v>1.16</v>
      </c>
      <c r="M20" s="38">
        <v>2.97</v>
      </c>
      <c r="N20" s="38">
        <v>0.54</v>
      </c>
      <c r="O20" s="38">
        <v>19.35</v>
      </c>
      <c r="P20" s="39">
        <v>90.9</v>
      </c>
      <c r="Q20" s="37">
        <v>0.07</v>
      </c>
      <c r="R20" s="38">
        <v>0.04</v>
      </c>
      <c r="S20" s="38">
        <v>0</v>
      </c>
      <c r="T20" s="38">
        <v>24.3</v>
      </c>
      <c r="U20" s="106">
        <v>1.49</v>
      </c>
      <c r="V20" s="72" t="s">
        <v>20</v>
      </c>
    </row>
    <row r="21" spans="1:22" ht="13.5" customHeight="1">
      <c r="A21" s="53" t="s">
        <v>83</v>
      </c>
      <c r="B21" s="73">
        <f>B16+B17+B18+B19+B20</f>
        <v>615</v>
      </c>
      <c r="C21" s="155">
        <f>C20+C19+C18+C17+C16</f>
        <v>705</v>
      </c>
      <c r="D21" s="119">
        <f>D20+D19+D18+D17+D16</f>
        <v>23.56</v>
      </c>
      <c r="E21" s="119">
        <f aca="true" t="shared" si="1" ref="E21:U21">E20+E19+E18+E17+E16</f>
        <v>25.57</v>
      </c>
      <c r="F21" s="119">
        <f t="shared" si="1"/>
        <v>84.21000000000001</v>
      </c>
      <c r="G21" s="119">
        <f t="shared" si="1"/>
        <v>656.37</v>
      </c>
      <c r="H21" s="119">
        <f t="shared" si="1"/>
        <v>0.27</v>
      </c>
      <c r="I21" s="119">
        <f t="shared" si="1"/>
        <v>0.26</v>
      </c>
      <c r="J21" s="119">
        <f t="shared" si="1"/>
        <v>41.06</v>
      </c>
      <c r="K21" s="119">
        <f t="shared" si="1"/>
        <v>101.89</v>
      </c>
      <c r="L21" s="119">
        <f t="shared" si="1"/>
        <v>6.050000000000001</v>
      </c>
      <c r="M21" s="119">
        <f t="shared" si="1"/>
        <v>28.59</v>
      </c>
      <c r="N21" s="119">
        <f t="shared" si="1"/>
        <v>30.409999999999997</v>
      </c>
      <c r="O21" s="119">
        <f t="shared" si="1"/>
        <v>95.03000000000002</v>
      </c>
      <c r="P21" s="119">
        <f t="shared" si="1"/>
        <v>762.99</v>
      </c>
      <c r="Q21" s="119">
        <f t="shared" si="1"/>
        <v>0.31</v>
      </c>
      <c r="R21" s="119">
        <f t="shared" si="1"/>
        <v>0.30000000000000004</v>
      </c>
      <c r="S21" s="119">
        <f t="shared" si="1"/>
        <v>43.13</v>
      </c>
      <c r="T21" s="119">
        <f t="shared" si="1"/>
        <v>117.48999999999998</v>
      </c>
      <c r="U21" s="119">
        <f t="shared" si="1"/>
        <v>7.36</v>
      </c>
      <c r="V21" s="53"/>
    </row>
    <row r="22" spans="1:22" ht="13.5" customHeight="1">
      <c r="A22" s="43"/>
      <c r="B22" s="18"/>
      <c r="C22" s="18"/>
      <c r="D22" s="24"/>
      <c r="E22" s="24"/>
      <c r="F22" s="24"/>
      <c r="G22" s="33"/>
      <c r="H22" s="32"/>
      <c r="I22" s="24"/>
      <c r="J22" s="24"/>
      <c r="K22" s="24"/>
      <c r="L22" s="24"/>
      <c r="M22" s="24"/>
      <c r="N22" s="24"/>
      <c r="O22" s="24"/>
      <c r="P22" s="25"/>
      <c r="Q22" s="32"/>
      <c r="R22" s="24"/>
      <c r="S22" s="24"/>
      <c r="T22" s="24"/>
      <c r="U22" s="24"/>
      <c r="V22" s="55"/>
    </row>
    <row r="23" spans="1:22" ht="12.75">
      <c r="A23" s="55" t="s">
        <v>21</v>
      </c>
      <c r="B23" s="55"/>
      <c r="C23" s="55"/>
      <c r="D23" s="43"/>
      <c r="E23" s="43"/>
      <c r="F23" s="43"/>
      <c r="G23" s="55"/>
      <c r="H23" s="32"/>
      <c r="I23" s="43"/>
      <c r="J23" s="43"/>
      <c r="K23" s="43"/>
      <c r="L23" s="43"/>
      <c r="M23" s="43"/>
      <c r="N23" s="43"/>
      <c r="O23" s="43"/>
      <c r="P23" s="55"/>
      <c r="Q23" s="32"/>
      <c r="R23" s="43"/>
      <c r="S23" s="43"/>
      <c r="T23" s="43"/>
      <c r="U23" s="43"/>
      <c r="V23" s="55"/>
    </row>
    <row r="24" spans="1:22" ht="25.5">
      <c r="A24" s="54" t="s">
        <v>120</v>
      </c>
      <c r="B24" s="55">
        <v>40</v>
      </c>
      <c r="C24" s="55">
        <v>60</v>
      </c>
      <c r="D24" s="24">
        <v>0.45</v>
      </c>
      <c r="E24" s="24">
        <v>4.04</v>
      </c>
      <c r="F24" s="24">
        <v>3.6</v>
      </c>
      <c r="G24" s="25">
        <v>53.07</v>
      </c>
      <c r="H24" s="24">
        <v>0.02</v>
      </c>
      <c r="I24" s="24">
        <v>0.03</v>
      </c>
      <c r="J24" s="24">
        <v>1.7</v>
      </c>
      <c r="K24" s="24">
        <v>9.54</v>
      </c>
      <c r="L24" s="24">
        <v>0.3</v>
      </c>
      <c r="M24" s="24">
        <v>0.68</v>
      </c>
      <c r="N24" s="24">
        <v>6.06</v>
      </c>
      <c r="O24" s="24">
        <v>5.4</v>
      </c>
      <c r="P24" s="25">
        <v>79.6</v>
      </c>
      <c r="Q24" s="24">
        <v>0.03</v>
      </c>
      <c r="R24" s="24">
        <v>0.04</v>
      </c>
      <c r="S24" s="24">
        <v>2.5</v>
      </c>
      <c r="T24" s="24">
        <v>14.31</v>
      </c>
      <c r="U24" s="24">
        <v>0.4</v>
      </c>
      <c r="V24" s="55">
        <v>119</v>
      </c>
    </row>
    <row r="25" spans="1:22" ht="38.25">
      <c r="A25" s="54" t="s">
        <v>121</v>
      </c>
      <c r="B25" s="55">
        <v>40</v>
      </c>
      <c r="C25" s="55">
        <v>60</v>
      </c>
      <c r="D25" s="24">
        <v>0.45</v>
      </c>
      <c r="E25" s="24">
        <v>4.04</v>
      </c>
      <c r="F25" s="24">
        <v>3.6</v>
      </c>
      <c r="G25" s="25">
        <v>53.07</v>
      </c>
      <c r="H25" s="24">
        <v>0.02</v>
      </c>
      <c r="I25" s="24">
        <v>0.03</v>
      </c>
      <c r="J25" s="24">
        <v>1.7</v>
      </c>
      <c r="K25" s="24">
        <v>9.54</v>
      </c>
      <c r="L25" s="24">
        <v>0.3</v>
      </c>
      <c r="M25" s="24">
        <v>0.68</v>
      </c>
      <c r="N25" s="24">
        <v>6.06</v>
      </c>
      <c r="O25" s="24">
        <v>5.4</v>
      </c>
      <c r="P25" s="25">
        <v>79.6</v>
      </c>
      <c r="Q25" s="24">
        <v>0.03</v>
      </c>
      <c r="R25" s="24">
        <v>0.04</v>
      </c>
      <c r="S25" s="24">
        <v>2.5</v>
      </c>
      <c r="T25" s="24">
        <v>14.31</v>
      </c>
      <c r="U25" s="24">
        <v>0.4</v>
      </c>
      <c r="V25" s="55">
        <v>119</v>
      </c>
    </row>
    <row r="26" spans="1:22" ht="33" customHeight="1">
      <c r="A26" s="54" t="s">
        <v>122</v>
      </c>
      <c r="B26" s="18" t="s">
        <v>64</v>
      </c>
      <c r="C26" s="18" t="s">
        <v>34</v>
      </c>
      <c r="D26" s="32">
        <v>25.81</v>
      </c>
      <c r="E26" s="24">
        <v>20.42</v>
      </c>
      <c r="F26" s="24">
        <v>34.75</v>
      </c>
      <c r="G26" s="33">
        <v>430.14</v>
      </c>
      <c r="H26" s="24">
        <v>0.09</v>
      </c>
      <c r="I26" s="24">
        <v>0.43</v>
      </c>
      <c r="J26" s="24">
        <v>0.91</v>
      </c>
      <c r="K26" s="24">
        <v>296.76</v>
      </c>
      <c r="L26" s="24">
        <v>0.99</v>
      </c>
      <c r="M26" s="24">
        <v>36.35</v>
      </c>
      <c r="N26" s="24">
        <v>26.25</v>
      </c>
      <c r="O26" s="24">
        <v>46.46</v>
      </c>
      <c r="P26" s="33">
        <v>581.93</v>
      </c>
      <c r="Q26" s="24">
        <v>0.13</v>
      </c>
      <c r="R26" s="24">
        <v>0.62</v>
      </c>
      <c r="S26" s="24">
        <v>1.25</v>
      </c>
      <c r="T26" s="24">
        <v>411.35</v>
      </c>
      <c r="U26" s="24">
        <v>1.38</v>
      </c>
      <c r="V26" s="55">
        <v>12</v>
      </c>
    </row>
    <row r="27" spans="1:22" ht="13.5" customHeight="1">
      <c r="A27" s="54" t="s">
        <v>42</v>
      </c>
      <c r="B27" s="18">
        <v>180</v>
      </c>
      <c r="C27" s="18">
        <v>200</v>
      </c>
      <c r="D27" s="32">
        <v>0.1</v>
      </c>
      <c r="E27" s="24">
        <v>0</v>
      </c>
      <c r="F27" s="24">
        <v>8.21</v>
      </c>
      <c r="G27" s="25">
        <v>37.16</v>
      </c>
      <c r="H27" s="24">
        <v>0</v>
      </c>
      <c r="I27" s="24">
        <v>0.005</v>
      </c>
      <c r="J27" s="24">
        <v>0</v>
      </c>
      <c r="K27" s="24">
        <v>2</v>
      </c>
      <c r="L27" s="24">
        <v>0.5</v>
      </c>
      <c r="M27" s="24">
        <v>0.11</v>
      </c>
      <c r="N27" s="24">
        <v>0</v>
      </c>
      <c r="O27" s="24">
        <v>9.12</v>
      </c>
      <c r="P27" s="25">
        <v>36.88</v>
      </c>
      <c r="Q27" s="24">
        <v>0</v>
      </c>
      <c r="R27" s="24">
        <v>0.006</v>
      </c>
      <c r="S27" s="24">
        <v>0</v>
      </c>
      <c r="T27" s="24">
        <v>2.4</v>
      </c>
      <c r="U27" s="24">
        <v>0.6</v>
      </c>
      <c r="V27" s="55">
        <v>30</v>
      </c>
    </row>
    <row r="28" spans="1:22" s="30" customFormat="1" ht="12.75">
      <c r="A28" s="54" t="s">
        <v>25</v>
      </c>
      <c r="B28" s="18">
        <v>35</v>
      </c>
      <c r="C28" s="18">
        <v>45</v>
      </c>
      <c r="D28" s="24">
        <v>2.66</v>
      </c>
      <c r="E28" s="24">
        <v>0.28</v>
      </c>
      <c r="F28" s="24">
        <v>17.22</v>
      </c>
      <c r="G28" s="25">
        <v>82.25</v>
      </c>
      <c r="H28" s="32">
        <v>0.039</v>
      </c>
      <c r="I28" s="24">
        <v>0.0105</v>
      </c>
      <c r="J28" s="24">
        <v>0</v>
      </c>
      <c r="K28" s="24">
        <v>7</v>
      </c>
      <c r="L28" s="24">
        <v>0.39</v>
      </c>
      <c r="M28" s="24">
        <v>3.42</v>
      </c>
      <c r="N28" s="24">
        <v>0.36</v>
      </c>
      <c r="O28" s="24">
        <v>22.14</v>
      </c>
      <c r="P28" s="25">
        <v>105.75</v>
      </c>
      <c r="Q28" s="32">
        <v>0.049</v>
      </c>
      <c r="R28" s="24">
        <v>0.0135</v>
      </c>
      <c r="S28" s="24">
        <v>0</v>
      </c>
      <c r="T28" s="24">
        <v>9</v>
      </c>
      <c r="U28" s="24">
        <v>0.49</v>
      </c>
      <c r="V28" s="117" t="s">
        <v>20</v>
      </c>
    </row>
    <row r="29" spans="1:22" ht="12.75">
      <c r="A29" s="53" t="s">
        <v>85</v>
      </c>
      <c r="B29" s="73">
        <f>B28+B27+B25+170</f>
        <v>425</v>
      </c>
      <c r="C29" s="155">
        <f>C28+C27+C25+230</f>
        <v>535</v>
      </c>
      <c r="D29" s="119">
        <f>D28+D27+D26+D25</f>
        <v>29.02</v>
      </c>
      <c r="E29" s="119">
        <f aca="true" t="shared" si="2" ref="E29:U29">E28+E27+E26+E25</f>
        <v>24.740000000000002</v>
      </c>
      <c r="F29" s="119">
        <f t="shared" si="2"/>
        <v>63.78</v>
      </c>
      <c r="G29" s="119">
        <f t="shared" si="2"/>
        <v>602.62</v>
      </c>
      <c r="H29" s="119">
        <f t="shared" si="2"/>
        <v>0.149</v>
      </c>
      <c r="I29" s="119">
        <f t="shared" si="2"/>
        <v>0.47550000000000003</v>
      </c>
      <c r="J29" s="119">
        <f t="shared" si="2"/>
        <v>2.61</v>
      </c>
      <c r="K29" s="119">
        <f t="shared" si="2"/>
        <v>315.3</v>
      </c>
      <c r="L29" s="119">
        <f t="shared" si="2"/>
        <v>2.1799999999999997</v>
      </c>
      <c r="M29" s="119">
        <f t="shared" si="2"/>
        <v>40.56</v>
      </c>
      <c r="N29" s="119">
        <f t="shared" si="2"/>
        <v>32.67</v>
      </c>
      <c r="O29" s="119">
        <f t="shared" si="2"/>
        <v>83.12</v>
      </c>
      <c r="P29" s="119">
        <f t="shared" si="2"/>
        <v>804.16</v>
      </c>
      <c r="Q29" s="119">
        <f t="shared" si="2"/>
        <v>0.209</v>
      </c>
      <c r="R29" s="119">
        <f t="shared" si="2"/>
        <v>0.6795</v>
      </c>
      <c r="S29" s="119">
        <f t="shared" si="2"/>
        <v>3.75</v>
      </c>
      <c r="T29" s="119">
        <f t="shared" si="2"/>
        <v>437.06</v>
      </c>
      <c r="U29" s="119">
        <f t="shared" si="2"/>
        <v>2.8699999999999997</v>
      </c>
      <c r="V29" s="53"/>
    </row>
    <row r="30" spans="1:22" ht="13.5" customHeight="1">
      <c r="A30" s="53"/>
      <c r="B30" s="73"/>
      <c r="C30" s="155"/>
      <c r="D30" s="119"/>
      <c r="E30" s="74"/>
      <c r="F30" s="74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74"/>
      <c r="R30" s="74"/>
      <c r="S30" s="74"/>
      <c r="T30" s="74"/>
      <c r="U30" s="74"/>
      <c r="V30" s="53"/>
    </row>
    <row r="31" spans="1:22" ht="13.5" customHeight="1">
      <c r="A31" s="27" t="s">
        <v>84</v>
      </c>
      <c r="B31" s="28">
        <f>B29+B21+B12+B9</f>
        <v>1540</v>
      </c>
      <c r="C31" s="149">
        <f>C29+C21+C12+C9</f>
        <v>1822</v>
      </c>
      <c r="D31" s="177">
        <f>D29+D21+D12+D9</f>
        <v>69.58</v>
      </c>
      <c r="E31" s="177">
        <f aca="true" t="shared" si="3" ref="E31:U31">E29+E21+E12+E9</f>
        <v>63.39</v>
      </c>
      <c r="F31" s="177">
        <f t="shared" si="3"/>
        <v>190.67000000000002</v>
      </c>
      <c r="G31" s="177">
        <f t="shared" si="3"/>
        <v>1622.97</v>
      </c>
      <c r="H31" s="177">
        <f t="shared" si="3"/>
        <v>0.5780000000000001</v>
      </c>
      <c r="I31" s="177">
        <f t="shared" si="3"/>
        <v>1.2415</v>
      </c>
      <c r="J31" s="177">
        <f t="shared" si="3"/>
        <v>45.14</v>
      </c>
      <c r="K31" s="177">
        <f t="shared" si="3"/>
        <v>918.4300000000001</v>
      </c>
      <c r="L31" s="177">
        <f t="shared" si="3"/>
        <v>9.540000000000001</v>
      </c>
      <c r="M31" s="177">
        <f t="shared" si="3"/>
        <v>87.49000000000001</v>
      </c>
      <c r="N31" s="177">
        <f t="shared" si="3"/>
        <v>79.07</v>
      </c>
      <c r="O31" s="177">
        <f t="shared" si="3"/>
        <v>230.05000000000004</v>
      </c>
      <c r="P31" s="177">
        <f t="shared" si="3"/>
        <v>2012.77</v>
      </c>
      <c r="Q31" s="177">
        <f t="shared" si="3"/>
        <v>0.7000000000000001</v>
      </c>
      <c r="R31" s="177">
        <f t="shared" si="3"/>
        <v>1.5715</v>
      </c>
      <c r="S31" s="177">
        <f t="shared" si="3"/>
        <v>48.61000000000001</v>
      </c>
      <c r="T31" s="177">
        <f t="shared" si="3"/>
        <v>1155.61</v>
      </c>
      <c r="U31" s="177">
        <f t="shared" si="3"/>
        <v>11.83</v>
      </c>
      <c r="V31" s="27"/>
    </row>
    <row r="32" spans="3:17" ht="13.5" customHeigh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"/>
    </row>
    <row r="33" spans="3:17" ht="13.5" customHeight="1"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"/>
    </row>
  </sheetData>
  <sheetProtection/>
  <mergeCells count="11">
    <mergeCell ref="A1:V1"/>
    <mergeCell ref="M2:P2"/>
    <mergeCell ref="Q2:S2"/>
    <mergeCell ref="T2:U2"/>
    <mergeCell ref="V2:V3"/>
    <mergeCell ref="D2:G2"/>
    <mergeCell ref="A2:A3"/>
    <mergeCell ref="B2:B3"/>
    <mergeCell ref="C2:C3"/>
    <mergeCell ref="H2:J2"/>
    <mergeCell ref="K2:L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2022-08-30T01:46:23Z</cp:lastPrinted>
  <dcterms:created xsi:type="dcterms:W3CDTF">2015-12-09T09:16:44Z</dcterms:created>
  <dcterms:modified xsi:type="dcterms:W3CDTF">2022-08-30T02:02:08Z</dcterms:modified>
  <cp:category/>
  <cp:version/>
  <cp:contentType/>
  <cp:contentStatus/>
</cp:coreProperties>
</file>